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35"/>
  </bookViews>
  <sheets>
    <sheet name="1" sheetId="1" r:id="rId1"/>
    <sheet name="2" sheetId="15" r:id="rId2"/>
    <sheet name="3" sheetId="13" r:id="rId3"/>
  </sheets>
  <calcPr calcId="144525"/>
</workbook>
</file>

<file path=xl/calcChain.xml><?xml version="1.0" encoding="utf-8"?>
<calcChain xmlns="http://schemas.openxmlformats.org/spreadsheetml/2006/main">
  <c r="W320" i="13" l="1"/>
  <c r="N387" i="13"/>
  <c r="N327" i="13"/>
  <c r="N228" i="13"/>
  <c r="M83" i="13"/>
  <c r="N15" i="13"/>
  <c r="U446" i="13" l="1"/>
  <c r="U444" i="13"/>
  <c r="T444" i="13"/>
  <c r="T442" i="13" s="1"/>
  <c r="U442" i="13"/>
  <c r="S441" i="13"/>
  <c r="S440" i="13"/>
  <c r="S438" i="13" s="1"/>
  <c r="U438" i="13"/>
  <c r="T438" i="13"/>
  <c r="S436" i="13"/>
  <c r="S434" i="13" s="1"/>
  <c r="U434" i="13"/>
  <c r="T434" i="13"/>
  <c r="S433" i="13"/>
  <c r="S432" i="13"/>
  <c r="T431" i="13"/>
  <c r="S431" i="13" s="1"/>
  <c r="S429" i="13" s="1"/>
  <c r="U429" i="13"/>
  <c r="T429" i="13"/>
  <c r="S428" i="13"/>
  <c r="U426" i="13"/>
  <c r="T426" i="13"/>
  <c r="S426" i="13"/>
  <c r="S425" i="13"/>
  <c r="U423" i="13"/>
  <c r="T423" i="13"/>
  <c r="S423" i="13"/>
  <c r="S422" i="13"/>
  <c r="U420" i="13"/>
  <c r="T420" i="13"/>
  <c r="S420" i="13"/>
  <c r="S419" i="13"/>
  <c r="S418" i="13"/>
  <c r="U417" i="13"/>
  <c r="U415" i="13" s="1"/>
  <c r="T417" i="13"/>
  <c r="S417" i="13" s="1"/>
  <c r="S415" i="13" s="1"/>
  <c r="S414" i="13"/>
  <c r="U412" i="13"/>
  <c r="T412" i="13"/>
  <c r="S412" i="13"/>
  <c r="S411" i="13"/>
  <c r="S410" i="13"/>
  <c r="S408" i="13" s="1"/>
  <c r="U408" i="13"/>
  <c r="T408" i="13"/>
  <c r="S405" i="13"/>
  <c r="S404" i="13"/>
  <c r="S403" i="13"/>
  <c r="U402" i="13"/>
  <c r="U400" i="13" s="1"/>
  <c r="T402" i="13"/>
  <c r="T400" i="13" s="1"/>
  <c r="S399" i="13"/>
  <c r="S397" i="13" s="1"/>
  <c r="U397" i="13"/>
  <c r="T397" i="13"/>
  <c r="S396" i="13"/>
  <c r="S394" i="13" s="1"/>
  <c r="U394" i="13"/>
  <c r="T394" i="13"/>
  <c r="S393" i="13"/>
  <c r="S392" i="13"/>
  <c r="S391" i="13"/>
  <c r="S390" i="13"/>
  <c r="U388" i="13"/>
  <c r="S388" i="13" s="1"/>
  <c r="U387" i="13"/>
  <c r="U385" i="13" s="1"/>
  <c r="T387" i="13"/>
  <c r="T385" i="13"/>
  <c r="S384" i="13"/>
  <c r="S383" i="13"/>
  <c r="U381" i="13"/>
  <c r="T381" i="13"/>
  <c r="S381" i="13"/>
  <c r="S380" i="13"/>
  <c r="S379" i="13"/>
  <c r="S377" i="13" s="1"/>
  <c r="U377" i="13"/>
  <c r="T377" i="13"/>
  <c r="S376" i="13"/>
  <c r="S375" i="13"/>
  <c r="S373" i="13" s="1"/>
  <c r="U373" i="13"/>
  <c r="T373" i="13"/>
  <c r="S371" i="13"/>
  <c r="S370" i="13"/>
  <c r="U368" i="13"/>
  <c r="S368" i="13" s="1"/>
  <c r="U367" i="13"/>
  <c r="S367" i="13" s="1"/>
  <c r="T367" i="13"/>
  <c r="T365" i="13" s="1"/>
  <c r="S362" i="13"/>
  <c r="U361" i="13"/>
  <c r="T361" i="13"/>
  <c r="S361" i="13"/>
  <c r="U359" i="13"/>
  <c r="T359" i="13"/>
  <c r="S359" i="13"/>
  <c r="S358" i="13"/>
  <c r="S356" i="13" s="1"/>
  <c r="U356" i="13"/>
  <c r="T356" i="13"/>
  <c r="S355" i="13"/>
  <c r="S354" i="13"/>
  <c r="S353" i="13"/>
  <c r="U351" i="13"/>
  <c r="T351" i="13"/>
  <c r="S351" i="13"/>
  <c r="S350" i="13"/>
  <c r="S349" i="13"/>
  <c r="U348" i="13"/>
  <c r="S348" i="13" s="1"/>
  <c r="T348" i="13"/>
  <c r="T345" i="13" s="1"/>
  <c r="S347" i="13"/>
  <c r="S344" i="13"/>
  <c r="S343" i="13"/>
  <c r="U342" i="13"/>
  <c r="T342" i="13"/>
  <c r="S342" i="13" s="1"/>
  <c r="S341" i="13"/>
  <c r="S340" i="13"/>
  <c r="S339" i="13"/>
  <c r="S338" i="13"/>
  <c r="U337" i="13"/>
  <c r="T337" i="13"/>
  <c r="S337" i="13" s="1"/>
  <c r="S335" i="13"/>
  <c r="S334" i="13"/>
  <c r="S333" i="13"/>
  <c r="S332" i="13"/>
  <c r="U331" i="13"/>
  <c r="T331" i="13"/>
  <c r="S331" i="13" s="1"/>
  <c r="S330" i="13"/>
  <c r="S329" i="13"/>
  <c r="S328" i="13"/>
  <c r="S327" i="13" s="1"/>
  <c r="U327" i="13"/>
  <c r="U325" i="13" s="1"/>
  <c r="T327" i="13"/>
  <c r="T325" i="13" s="1"/>
  <c r="T316" i="13" s="1"/>
  <c r="S321" i="13"/>
  <c r="U320" i="13"/>
  <c r="S320" i="13" s="1"/>
  <c r="S318" i="13" s="1"/>
  <c r="T320" i="13"/>
  <c r="T318" i="13" s="1"/>
  <c r="U318" i="13"/>
  <c r="S315" i="13"/>
  <c r="S312" i="13" s="1"/>
  <c r="S314" i="13"/>
  <c r="U312" i="13"/>
  <c r="T312" i="13"/>
  <c r="S311" i="13"/>
  <c r="U309" i="13"/>
  <c r="T309" i="13"/>
  <c r="S309" i="13"/>
  <c r="S308" i="13"/>
  <c r="U306" i="13"/>
  <c r="T306" i="13"/>
  <c r="S306" i="13"/>
  <c r="S305" i="13"/>
  <c r="S304" i="13"/>
  <c r="S303" i="13"/>
  <c r="S302" i="13"/>
  <c r="U300" i="13"/>
  <c r="T300" i="13"/>
  <c r="S300" i="13"/>
  <c r="S299" i="13"/>
  <c r="S298" i="13"/>
  <c r="S297" i="13"/>
  <c r="S296" i="13"/>
  <c r="S294" i="13" s="1"/>
  <c r="U294" i="13"/>
  <c r="T294" i="13"/>
  <c r="S293" i="13"/>
  <c r="S292" i="13"/>
  <c r="S291" i="13"/>
  <c r="U289" i="13"/>
  <c r="U287" i="13" s="1"/>
  <c r="T289" i="13"/>
  <c r="T287" i="13" s="1"/>
  <c r="S289" i="13"/>
  <c r="S287" i="13" s="1"/>
  <c r="S286" i="13"/>
  <c r="S285" i="13"/>
  <c r="U284" i="13"/>
  <c r="S284" i="13"/>
  <c r="S283" i="13"/>
  <c r="U282" i="13"/>
  <c r="S282" i="13" s="1"/>
  <c r="S280" i="13" s="1"/>
  <c r="T282" i="13"/>
  <c r="T280" i="13" s="1"/>
  <c r="U280" i="13"/>
  <c r="S279" i="13"/>
  <c r="S277" i="13" s="1"/>
  <c r="U277" i="13"/>
  <c r="T277" i="13"/>
  <c r="S275" i="13"/>
  <c r="S274" i="13"/>
  <c r="S273" i="13"/>
  <c r="S272" i="13"/>
  <c r="S271" i="13"/>
  <c r="S270" i="13"/>
  <c r="S269" i="13"/>
  <c r="S268" i="13"/>
  <c r="U267" i="13"/>
  <c r="U265" i="13" s="1"/>
  <c r="T267" i="13"/>
  <c r="S263" i="13"/>
  <c r="S262" i="13"/>
  <c r="U261" i="13"/>
  <c r="U259" i="13" s="1"/>
  <c r="U251" i="13" s="1"/>
  <c r="T261" i="13"/>
  <c r="T259" i="13"/>
  <c r="S258" i="13"/>
  <c r="U256" i="13"/>
  <c r="T256" i="13"/>
  <c r="S256" i="13"/>
  <c r="S255" i="13"/>
  <c r="U253" i="13"/>
  <c r="T253" i="13"/>
  <c r="S253" i="13"/>
  <c r="S250" i="13"/>
  <c r="S249" i="13"/>
  <c r="S248" i="13"/>
  <c r="U247" i="13"/>
  <c r="T247" i="13"/>
  <c r="S247" i="13" s="1"/>
  <c r="S245" i="13" s="1"/>
  <c r="U245" i="13"/>
  <c r="S244" i="13"/>
  <c r="S242" i="13" s="1"/>
  <c r="U242" i="13"/>
  <c r="T242" i="13"/>
  <c r="S241" i="13"/>
  <c r="U239" i="13"/>
  <c r="T239" i="13"/>
  <c r="S239" i="13"/>
  <c r="S238" i="13"/>
  <c r="U236" i="13"/>
  <c r="T236" i="13"/>
  <c r="S236" i="13"/>
  <c r="S235" i="13"/>
  <c r="U233" i="13"/>
  <c r="T233" i="13"/>
  <c r="S233" i="13"/>
  <c r="S232" i="13"/>
  <c r="S231" i="13"/>
  <c r="S230" i="13"/>
  <c r="S229" i="13"/>
  <c r="U228" i="13"/>
  <c r="T228" i="13"/>
  <c r="S228" i="13" s="1"/>
  <c r="S226" i="13" s="1"/>
  <c r="U226" i="13"/>
  <c r="U224" i="13" s="1"/>
  <c r="S223" i="13"/>
  <c r="S221" i="13" s="1"/>
  <c r="U221" i="13"/>
  <c r="T221" i="13"/>
  <c r="S220" i="13"/>
  <c r="S219" i="13"/>
  <c r="S218" i="13"/>
  <c r="S217" i="13"/>
  <c r="S216" i="13"/>
  <c r="S215" i="13"/>
  <c r="S214" i="13"/>
  <c r="S212" i="13" s="1"/>
  <c r="U212" i="13"/>
  <c r="T212" i="13"/>
  <c r="S211" i="13"/>
  <c r="S210" i="13"/>
  <c r="S209" i="13"/>
  <c r="S208" i="13"/>
  <c r="S206" i="13" s="1"/>
  <c r="U206" i="13"/>
  <c r="T206" i="13"/>
  <c r="S205" i="13"/>
  <c r="S203" i="13" s="1"/>
  <c r="U203" i="13"/>
  <c r="T203" i="13"/>
  <c r="S202" i="13"/>
  <c r="S201" i="13"/>
  <c r="S200" i="13"/>
  <c r="S199" i="13"/>
  <c r="S198" i="13"/>
  <c r="S197" i="13"/>
  <c r="S196" i="13"/>
  <c r="S195" i="13"/>
  <c r="S194" i="13"/>
  <c r="S193" i="13"/>
  <c r="U192" i="13"/>
  <c r="U190" i="13" s="1"/>
  <c r="T192" i="13"/>
  <c r="S189" i="13"/>
  <c r="S188" i="13"/>
  <c r="S187" i="13"/>
  <c r="U185" i="13"/>
  <c r="T185" i="13"/>
  <c r="S185" i="13"/>
  <c r="U184" i="13"/>
  <c r="T184" i="13"/>
  <c r="S184" i="13"/>
  <c r="S183" i="13"/>
  <c r="S182" i="13"/>
  <c r="S181" i="13"/>
  <c r="S179" i="13"/>
  <c r="U178" i="13"/>
  <c r="T178" i="13"/>
  <c r="S178" i="13" s="1"/>
  <c r="S177" i="13"/>
  <c r="S176" i="13"/>
  <c r="U175" i="13"/>
  <c r="S175" i="13" s="1"/>
  <c r="S173" i="13"/>
  <c r="S172" i="13"/>
  <c r="S171" i="13"/>
  <c r="U170" i="13"/>
  <c r="T170" i="13"/>
  <c r="S170" i="13" s="1"/>
  <c r="S169" i="13"/>
  <c r="S168" i="13"/>
  <c r="S167" i="13"/>
  <c r="U166" i="13"/>
  <c r="S166" i="13" s="1"/>
  <c r="S165" i="13"/>
  <c r="S164" i="13"/>
  <c r="U163" i="13"/>
  <c r="T163" i="13"/>
  <c r="S163" i="13" s="1"/>
  <c r="S162" i="13"/>
  <c r="S161" i="13"/>
  <c r="S160" i="13"/>
  <c r="S159" i="13"/>
  <c r="S158" i="13"/>
  <c r="S157" i="13"/>
  <c r="S156" i="13"/>
  <c r="U155" i="13"/>
  <c r="U154" i="13" s="1"/>
  <c r="U152" i="13" s="1"/>
  <c r="U146" i="13" s="1"/>
  <c r="T155" i="13"/>
  <c r="T154" i="13"/>
  <c r="S151" i="13"/>
  <c r="S150" i="13"/>
  <c r="U148" i="13"/>
  <c r="T148" i="13"/>
  <c r="S148" i="13"/>
  <c r="S145" i="13"/>
  <c r="U143" i="13"/>
  <c r="T143" i="13"/>
  <c r="S143" i="13"/>
  <c r="S142" i="13"/>
  <c r="S140" i="13" s="1"/>
  <c r="U140" i="13"/>
  <c r="T140" i="13"/>
  <c r="S139" i="13"/>
  <c r="U137" i="13"/>
  <c r="T137" i="13"/>
  <c r="S137" i="13"/>
  <c r="S136" i="13"/>
  <c r="U134" i="13"/>
  <c r="T134" i="13"/>
  <c r="S134" i="13"/>
  <c r="S133" i="13"/>
  <c r="S132" i="13"/>
  <c r="U130" i="13"/>
  <c r="T130" i="13"/>
  <c r="S130" i="13"/>
  <c r="S129" i="13"/>
  <c r="S127" i="13" s="1"/>
  <c r="U127" i="13"/>
  <c r="U120" i="13" s="1"/>
  <c r="T127" i="13"/>
  <c r="T120" i="13" s="1"/>
  <c r="S126" i="13"/>
  <c r="S125" i="13"/>
  <c r="S124" i="13"/>
  <c r="S122" i="13" s="1"/>
  <c r="U122" i="13"/>
  <c r="T122" i="13"/>
  <c r="S119" i="13"/>
  <c r="S117" i="13" s="1"/>
  <c r="U117" i="13"/>
  <c r="T117" i="13"/>
  <c r="S116" i="13"/>
  <c r="S114" i="13" s="1"/>
  <c r="U114" i="13"/>
  <c r="T114" i="13"/>
  <c r="S113" i="13"/>
  <c r="U111" i="13"/>
  <c r="T111" i="13"/>
  <c r="S111" i="13"/>
  <c r="S110" i="13"/>
  <c r="S108" i="13" s="1"/>
  <c r="U108" i="13"/>
  <c r="U101" i="13" s="1"/>
  <c r="T108" i="13"/>
  <c r="S107" i="13"/>
  <c r="S106" i="13"/>
  <c r="T105" i="13"/>
  <c r="S105" i="13" s="1"/>
  <c r="S103" i="13" s="1"/>
  <c r="U103" i="13"/>
  <c r="S99" i="13"/>
  <c r="U98" i="13"/>
  <c r="U95" i="13" s="1"/>
  <c r="U93" i="13" s="1"/>
  <c r="T98" i="13"/>
  <c r="S98" i="13" s="1"/>
  <c r="S97" i="13"/>
  <c r="S95" i="13" s="1"/>
  <c r="S93" i="13" s="1"/>
  <c r="T95" i="13"/>
  <c r="T93" i="13" s="1"/>
  <c r="S92" i="13"/>
  <c r="U90" i="13"/>
  <c r="T90" i="13"/>
  <c r="S90" i="13"/>
  <c r="S89" i="13"/>
  <c r="S88" i="13"/>
  <c r="U87" i="13"/>
  <c r="S87" i="13" s="1"/>
  <c r="S86" i="13"/>
  <c r="S85" i="13"/>
  <c r="U84" i="13"/>
  <c r="S84" i="13" s="1"/>
  <c r="S82" i="13"/>
  <c r="S81" i="13"/>
  <c r="S80" i="13"/>
  <c r="S79" i="13"/>
  <c r="S78" i="13"/>
  <c r="S77" i="13"/>
  <c r="S76" i="13"/>
  <c r="S75" i="13"/>
  <c r="S74" i="13"/>
  <c r="S73" i="13"/>
  <c r="S72" i="13"/>
  <c r="S71" i="13"/>
  <c r="T70" i="13"/>
  <c r="T68" i="13" s="1"/>
  <c r="S67" i="13"/>
  <c r="S65" i="13" s="1"/>
  <c r="U65" i="13"/>
  <c r="T65" i="13"/>
  <c r="S64" i="13"/>
  <c r="S62" i="13" s="1"/>
  <c r="U62" i="13"/>
  <c r="T62" i="13"/>
  <c r="S61" i="13"/>
  <c r="S60" i="13"/>
  <c r="S59" i="13"/>
  <c r="S58" i="13"/>
  <c r="S57" i="13"/>
  <c r="S56" i="13"/>
  <c r="S55" i="13"/>
  <c r="S54" i="13"/>
  <c r="U53" i="13"/>
  <c r="U49" i="13" s="1"/>
  <c r="T53" i="13"/>
  <c r="S52" i="13"/>
  <c r="S51" i="13"/>
  <c r="S48" i="13"/>
  <c r="S47" i="13"/>
  <c r="S45" i="13" s="1"/>
  <c r="U45" i="13"/>
  <c r="T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U15" i="13"/>
  <c r="S15" i="13" s="1"/>
  <c r="T15" i="13"/>
  <c r="T13" i="13"/>
  <c r="O446" i="13"/>
  <c r="O444" i="13" s="1"/>
  <c r="O442" i="13" s="1"/>
  <c r="N444" i="13"/>
  <c r="N442" i="13" s="1"/>
  <c r="M441" i="13"/>
  <c r="M440" i="13"/>
  <c r="O438" i="13"/>
  <c r="N438" i="13"/>
  <c r="M436" i="13"/>
  <c r="M434" i="13" s="1"/>
  <c r="O434" i="13"/>
  <c r="N434" i="13"/>
  <c r="M433" i="13"/>
  <c r="M432" i="13"/>
  <c r="N431" i="13"/>
  <c r="M431" i="13" s="1"/>
  <c r="M429" i="13" s="1"/>
  <c r="O429" i="13"/>
  <c r="M428" i="13"/>
  <c r="O426" i="13"/>
  <c r="N426" i="13"/>
  <c r="M426" i="13"/>
  <c r="M425" i="13"/>
  <c r="O423" i="13"/>
  <c r="N423" i="13"/>
  <c r="M423" i="13"/>
  <c r="M422" i="13"/>
  <c r="M420" i="13" s="1"/>
  <c r="O420" i="13"/>
  <c r="N420" i="13"/>
  <c r="M419" i="13"/>
  <c r="M418" i="13"/>
  <c r="O417" i="13"/>
  <c r="O415" i="13" s="1"/>
  <c r="N417" i="13"/>
  <c r="M417" i="13" s="1"/>
  <c r="M415" i="13" s="1"/>
  <c r="M414" i="13"/>
  <c r="M412" i="13" s="1"/>
  <c r="O412" i="13"/>
  <c r="O406" i="13" s="1"/>
  <c r="N412" i="13"/>
  <c r="M411" i="13"/>
  <c r="M410" i="13"/>
  <c r="M408" i="13" s="1"/>
  <c r="O408" i="13"/>
  <c r="N408" i="13"/>
  <c r="M405" i="13"/>
  <c r="M404" i="13"/>
  <c r="M402" i="13" s="1"/>
  <c r="M400" i="13" s="1"/>
  <c r="M403" i="13"/>
  <c r="O402" i="13"/>
  <c r="O400" i="13" s="1"/>
  <c r="N402" i="13"/>
  <c r="N400" i="13" s="1"/>
  <c r="M399" i="13"/>
  <c r="M397" i="13" s="1"/>
  <c r="O397" i="13"/>
  <c r="N397" i="13"/>
  <c r="M396" i="13"/>
  <c r="M394" i="13" s="1"/>
  <c r="O394" i="13"/>
  <c r="N394" i="13"/>
  <c r="M393" i="13"/>
  <c r="M392" i="13"/>
  <c r="M391" i="13"/>
  <c r="M390" i="13"/>
  <c r="O388" i="13"/>
  <c r="M388" i="13" s="1"/>
  <c r="N385" i="13"/>
  <c r="M384" i="13"/>
  <c r="M383" i="13"/>
  <c r="O381" i="13"/>
  <c r="N381" i="13"/>
  <c r="M381" i="13"/>
  <c r="M380" i="13"/>
  <c r="M379" i="13"/>
  <c r="M377" i="13" s="1"/>
  <c r="O377" i="13"/>
  <c r="N377" i="13"/>
  <c r="M376" i="13"/>
  <c r="M375" i="13"/>
  <c r="M373" i="13" s="1"/>
  <c r="O373" i="13"/>
  <c r="N373" i="13"/>
  <c r="M371" i="13"/>
  <c r="M370" i="13"/>
  <c r="O368" i="13"/>
  <c r="M368" i="13" s="1"/>
  <c r="O367" i="13"/>
  <c r="O365" i="13" s="1"/>
  <c r="N367" i="13"/>
  <c r="M362" i="13"/>
  <c r="M361" i="13" s="1"/>
  <c r="M359" i="13" s="1"/>
  <c r="O361" i="13"/>
  <c r="O359" i="13" s="1"/>
  <c r="N361" i="13"/>
  <c r="N359" i="13" s="1"/>
  <c r="M358" i="13"/>
  <c r="O356" i="13"/>
  <c r="N356" i="13"/>
  <c r="M356" i="13"/>
  <c r="M355" i="13"/>
  <c r="M354" i="13"/>
  <c r="M351" i="13" s="1"/>
  <c r="M353" i="13"/>
  <c r="O351" i="13"/>
  <c r="N351" i="13"/>
  <c r="M350" i="13"/>
  <c r="M349" i="13"/>
  <c r="O348" i="13"/>
  <c r="N348" i="13"/>
  <c r="M347" i="13"/>
  <c r="O345" i="13"/>
  <c r="M344" i="13"/>
  <c r="M343" i="13"/>
  <c r="O342" i="13"/>
  <c r="N342" i="13"/>
  <c r="M342" i="13"/>
  <c r="M341" i="13"/>
  <c r="M340" i="13"/>
  <c r="M339" i="13"/>
  <c r="M338" i="13"/>
  <c r="O337" i="13"/>
  <c r="N337" i="13"/>
  <c r="M337" i="13" s="1"/>
  <c r="M335" i="13"/>
  <c r="M334" i="13"/>
  <c r="M333" i="13"/>
  <c r="M332" i="13"/>
  <c r="O331" i="13"/>
  <c r="N331" i="13"/>
  <c r="M331" i="13" s="1"/>
  <c r="M330" i="13"/>
  <c r="M329" i="13"/>
  <c r="M328" i="13"/>
  <c r="O327" i="13"/>
  <c r="M321" i="13"/>
  <c r="O320" i="13"/>
  <c r="O318" i="13" s="1"/>
  <c r="N320" i="13"/>
  <c r="M315" i="13"/>
  <c r="M312" i="13" s="1"/>
  <c r="M314" i="13"/>
  <c r="O312" i="13"/>
  <c r="N312" i="13"/>
  <c r="M311" i="13"/>
  <c r="M309" i="13" s="1"/>
  <c r="O309" i="13"/>
  <c r="N309" i="13"/>
  <c r="M308" i="13"/>
  <c r="O306" i="13"/>
  <c r="N306" i="13"/>
  <c r="M306" i="13"/>
  <c r="M305" i="13"/>
  <c r="M304" i="13"/>
  <c r="M303" i="13"/>
  <c r="M302" i="13"/>
  <c r="O300" i="13"/>
  <c r="N300" i="13"/>
  <c r="M299" i="13"/>
  <c r="M298" i="13"/>
  <c r="M297" i="13"/>
  <c r="M296" i="13"/>
  <c r="M294" i="13" s="1"/>
  <c r="O294" i="13"/>
  <c r="N294" i="13"/>
  <c r="N287" i="13" s="1"/>
  <c r="M293" i="13"/>
  <c r="M292" i="13"/>
  <c r="M291" i="13"/>
  <c r="M289" i="13" s="1"/>
  <c r="O289" i="13"/>
  <c r="N289" i="13"/>
  <c r="M286" i="13"/>
  <c r="M285" i="13"/>
  <c r="O284" i="13"/>
  <c r="M284" i="13" s="1"/>
  <c r="M283" i="13"/>
  <c r="N282" i="13"/>
  <c r="M279" i="13"/>
  <c r="M277" i="13" s="1"/>
  <c r="O277" i="13"/>
  <c r="N277" i="13"/>
  <c r="M275" i="13"/>
  <c r="M274" i="13"/>
  <c r="M273" i="13"/>
  <c r="M272" i="13"/>
  <c r="M271" i="13"/>
  <c r="M270" i="13"/>
  <c r="M269" i="13"/>
  <c r="M268" i="13"/>
  <c r="O267" i="13"/>
  <c r="O265" i="13" s="1"/>
  <c r="N267" i="13"/>
  <c r="M263" i="13"/>
  <c r="M262" i="13"/>
  <c r="O261" i="13"/>
  <c r="N261" i="13"/>
  <c r="O259" i="13"/>
  <c r="M258" i="13"/>
  <c r="M256" i="13" s="1"/>
  <c r="O256" i="13"/>
  <c r="N256" i="13"/>
  <c r="M255" i="13"/>
  <c r="M253" i="13" s="1"/>
  <c r="O253" i="13"/>
  <c r="N253" i="13"/>
  <c r="M250" i="13"/>
  <c r="M249" i="13"/>
  <c r="M248" i="13"/>
  <c r="O247" i="13"/>
  <c r="O245" i="13" s="1"/>
  <c r="N247" i="13"/>
  <c r="M244" i="13"/>
  <c r="M242" i="13" s="1"/>
  <c r="O242" i="13"/>
  <c r="N242" i="13"/>
  <c r="M241" i="13"/>
  <c r="M239" i="13" s="1"/>
  <c r="O239" i="13"/>
  <c r="N239" i="13"/>
  <c r="M238" i="13"/>
  <c r="O236" i="13"/>
  <c r="N236" i="13"/>
  <c r="M236" i="13"/>
  <c r="M235" i="13"/>
  <c r="M233" i="13" s="1"/>
  <c r="O233" i="13"/>
  <c r="N233" i="13"/>
  <c r="M232" i="13"/>
  <c r="M231" i="13"/>
  <c r="M230" i="13"/>
  <c r="M229" i="13"/>
  <c r="O228" i="13"/>
  <c r="M228" i="13" s="1"/>
  <c r="M226" i="13" s="1"/>
  <c r="M223" i="13"/>
  <c r="M221" i="13" s="1"/>
  <c r="O221" i="13"/>
  <c r="N221" i="13"/>
  <c r="M220" i="13"/>
  <c r="M219" i="13"/>
  <c r="M218" i="13"/>
  <c r="M217" i="13"/>
  <c r="M216" i="13"/>
  <c r="M215" i="13"/>
  <c r="M214" i="13"/>
  <c r="O212" i="13"/>
  <c r="N212" i="13"/>
  <c r="M211" i="13"/>
  <c r="M210" i="13"/>
  <c r="M209" i="13"/>
  <c r="M208" i="13"/>
  <c r="M206" i="13" s="1"/>
  <c r="O206" i="13"/>
  <c r="N206" i="13"/>
  <c r="M205" i="13"/>
  <c r="O203" i="13"/>
  <c r="N203" i="13"/>
  <c r="M203" i="13"/>
  <c r="M202" i="13"/>
  <c r="M201" i="13"/>
  <c r="M200" i="13"/>
  <c r="M199" i="13"/>
  <c r="M198" i="13"/>
  <c r="M197" i="13"/>
  <c r="M196" i="13"/>
  <c r="M195" i="13"/>
  <c r="O194" i="13"/>
  <c r="M194" i="13"/>
  <c r="M193" i="13"/>
  <c r="O192" i="13"/>
  <c r="O190" i="13" s="1"/>
  <c r="N192" i="13"/>
  <c r="N190" i="13" s="1"/>
  <c r="M189" i="13"/>
  <c r="M188" i="13"/>
  <c r="M187" i="13"/>
  <c r="O185" i="13"/>
  <c r="N185" i="13"/>
  <c r="O184" i="13"/>
  <c r="N184" i="13"/>
  <c r="M183" i="13"/>
  <c r="M182" i="13"/>
  <c r="M181" i="13"/>
  <c r="M179" i="13"/>
  <c r="O178" i="13"/>
  <c r="O175" i="13" s="1"/>
  <c r="M175" i="13" s="1"/>
  <c r="N178" i="13"/>
  <c r="M177" i="13"/>
  <c r="M176" i="13"/>
  <c r="M173" i="13"/>
  <c r="M172" i="13"/>
  <c r="M171" i="13"/>
  <c r="O170" i="13"/>
  <c r="N170" i="13"/>
  <c r="M170" i="13" s="1"/>
  <c r="M169" i="13"/>
  <c r="M168" i="13"/>
  <c r="M167" i="13"/>
  <c r="O166" i="13"/>
  <c r="M166" i="13"/>
  <c r="M165" i="13"/>
  <c r="M164" i="13"/>
  <c r="O163" i="13"/>
  <c r="N163" i="13"/>
  <c r="M162" i="13"/>
  <c r="M161" i="13"/>
  <c r="M160" i="13"/>
  <c r="M159" i="13"/>
  <c r="M158" i="13"/>
  <c r="M157" i="13"/>
  <c r="M156" i="13"/>
  <c r="O155" i="13"/>
  <c r="M155" i="13"/>
  <c r="O154" i="13"/>
  <c r="N154" i="13"/>
  <c r="M151" i="13"/>
  <c r="M150" i="13"/>
  <c r="O148" i="13"/>
  <c r="N148" i="13"/>
  <c r="M145" i="13"/>
  <c r="M143" i="13" s="1"/>
  <c r="O143" i="13"/>
  <c r="N143" i="13"/>
  <c r="M142" i="13"/>
  <c r="M140" i="13" s="1"/>
  <c r="O140" i="13"/>
  <c r="N140" i="13"/>
  <c r="M139" i="13"/>
  <c r="O137" i="13"/>
  <c r="N137" i="13"/>
  <c r="M137" i="13"/>
  <c r="M136" i="13"/>
  <c r="M134" i="13" s="1"/>
  <c r="O134" i="13"/>
  <c r="O120" i="13" s="1"/>
  <c r="N134" i="13"/>
  <c r="M133" i="13"/>
  <c r="M132" i="13"/>
  <c r="O130" i="13"/>
  <c r="N130" i="13"/>
  <c r="M129" i="13"/>
  <c r="M127" i="13" s="1"/>
  <c r="O127" i="13"/>
  <c r="N127" i="13"/>
  <c r="M126" i="13"/>
  <c r="M125" i="13"/>
  <c r="M124" i="13"/>
  <c r="M122" i="13" s="1"/>
  <c r="O122" i="13"/>
  <c r="N122" i="13"/>
  <c r="M119" i="13"/>
  <c r="M117" i="13" s="1"/>
  <c r="O117" i="13"/>
  <c r="N117" i="13"/>
  <c r="M116" i="13"/>
  <c r="O114" i="13"/>
  <c r="N114" i="13"/>
  <c r="M114" i="13"/>
  <c r="M113" i="13"/>
  <c r="M111" i="13" s="1"/>
  <c r="O111" i="13"/>
  <c r="N111" i="13"/>
  <c r="M110" i="13"/>
  <c r="M108" i="13" s="1"/>
  <c r="O108" i="13"/>
  <c r="N108" i="13"/>
  <c r="M107" i="13"/>
  <c r="M106" i="13"/>
  <c r="N105" i="13"/>
  <c r="M105" i="13" s="1"/>
  <c r="M103" i="13" s="1"/>
  <c r="O103" i="13"/>
  <c r="O101" i="13" s="1"/>
  <c r="M99" i="13"/>
  <c r="O98" i="13"/>
  <c r="O95" i="13" s="1"/>
  <c r="O93" i="13" s="1"/>
  <c r="N98" i="13"/>
  <c r="M98" i="13" s="1"/>
  <c r="M95" i="13" s="1"/>
  <c r="M93" i="13" s="1"/>
  <c r="M97" i="13"/>
  <c r="N95" i="13"/>
  <c r="N93" i="13" s="1"/>
  <c r="M92" i="13"/>
  <c r="M90" i="13" s="1"/>
  <c r="O90" i="13"/>
  <c r="N90" i="13"/>
  <c r="M89" i="13"/>
  <c r="M88" i="13"/>
  <c r="O87" i="13"/>
  <c r="M87" i="13" s="1"/>
  <c r="M86" i="13"/>
  <c r="M85" i="13"/>
  <c r="M84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O70" i="13"/>
  <c r="M70" i="13" s="1"/>
  <c r="M68" i="13" s="1"/>
  <c r="N70" i="13"/>
  <c r="N68" i="13" s="1"/>
  <c r="M67" i="13"/>
  <c r="M65" i="13" s="1"/>
  <c r="O65" i="13"/>
  <c r="N65" i="13"/>
  <c r="M64" i="13"/>
  <c r="M62" i="13" s="1"/>
  <c r="O62" i="13"/>
  <c r="N62" i="13"/>
  <c r="M61" i="13"/>
  <c r="M60" i="13"/>
  <c r="M59" i="13"/>
  <c r="M58" i="13"/>
  <c r="M57" i="13"/>
  <c r="M56" i="13"/>
  <c r="M55" i="13"/>
  <c r="M54" i="13"/>
  <c r="O53" i="13"/>
  <c r="O49" i="13" s="1"/>
  <c r="N53" i="13"/>
  <c r="M53" i="13" s="1"/>
  <c r="M52" i="13"/>
  <c r="M51" i="13"/>
  <c r="M48" i="13"/>
  <c r="M47" i="13"/>
  <c r="O45" i="13"/>
  <c r="N45" i="13"/>
  <c r="M45" i="13"/>
  <c r="M44" i="13"/>
  <c r="M43" i="13"/>
  <c r="M42" i="13"/>
  <c r="M41" i="13"/>
  <c r="M40" i="13"/>
  <c r="M39" i="13"/>
  <c r="M38" i="13"/>
  <c r="M37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O15" i="13"/>
  <c r="M15" i="13" s="1"/>
  <c r="M267" i="13" l="1"/>
  <c r="M265" i="13" s="1"/>
  <c r="O226" i="13"/>
  <c r="O152" i="13"/>
  <c r="M101" i="13"/>
  <c r="U406" i="13"/>
  <c r="S154" i="13"/>
  <c r="S406" i="13"/>
  <c r="S120" i="13"/>
  <c r="U316" i="13"/>
  <c r="S345" i="13"/>
  <c r="S316" i="13" s="1"/>
  <c r="M130" i="13"/>
  <c r="M120" i="13" s="1"/>
  <c r="M300" i="13"/>
  <c r="M287" i="13" s="1"/>
  <c r="S13" i="13"/>
  <c r="S11" i="13" s="1"/>
  <c r="S267" i="13"/>
  <c r="S265" i="13" s="1"/>
  <c r="U345" i="13"/>
  <c r="U365" i="13"/>
  <c r="S365" i="13" s="1"/>
  <c r="U13" i="13"/>
  <c r="M185" i="13"/>
  <c r="S155" i="13"/>
  <c r="S387" i="13"/>
  <c r="S385" i="13" s="1"/>
  <c r="N120" i="13"/>
  <c r="N103" i="13"/>
  <c r="N101" i="13" s="1"/>
  <c r="M178" i="13"/>
  <c r="M367" i="13"/>
  <c r="M438" i="13"/>
  <c r="M406" i="13" s="1"/>
  <c r="O224" i="13"/>
  <c r="M247" i="13"/>
  <c r="M245" i="13" s="1"/>
  <c r="M320" i="13"/>
  <c r="M318" i="13" s="1"/>
  <c r="S53" i="13"/>
  <c r="S261" i="13"/>
  <c r="S259" i="13" s="1"/>
  <c r="S251" i="13" s="1"/>
  <c r="M148" i="13"/>
  <c r="M212" i="13"/>
  <c r="M261" i="13"/>
  <c r="M259" i="13" s="1"/>
  <c r="M348" i="13"/>
  <c r="M224" i="13"/>
  <c r="M184" i="13"/>
  <c r="O325" i="13"/>
  <c r="O316" i="13" s="1"/>
  <c r="T415" i="13"/>
  <c r="T406" i="13" s="1"/>
  <c r="U363" i="13"/>
  <c r="M163" i="13"/>
  <c r="M327" i="13"/>
  <c r="T265" i="13"/>
  <c r="T251" i="13" s="1"/>
  <c r="O146" i="13"/>
  <c r="M154" i="13"/>
  <c r="O287" i="13"/>
  <c r="U70" i="13"/>
  <c r="U68" i="13" s="1"/>
  <c r="U11" i="13" s="1"/>
  <c r="U10" i="13" s="1"/>
  <c r="S101" i="13"/>
  <c r="S192" i="13"/>
  <c r="S402" i="13"/>
  <c r="S400" i="13" s="1"/>
  <c r="T363" i="13"/>
  <c r="S325" i="13"/>
  <c r="S224" i="13"/>
  <c r="T245" i="13"/>
  <c r="T226" i="13"/>
  <c r="T190" i="13"/>
  <c r="S190" i="13" s="1"/>
  <c r="T152" i="13"/>
  <c r="T103" i="13"/>
  <c r="T101" i="13" s="1"/>
  <c r="S70" i="13"/>
  <c r="S68" i="13" s="1"/>
  <c r="T49" i="13"/>
  <c r="S49" i="13" s="1"/>
  <c r="M190" i="13"/>
  <c r="N325" i="13"/>
  <c r="N49" i="13"/>
  <c r="M49" i="13" s="1"/>
  <c r="O13" i="13"/>
  <c r="M192" i="13"/>
  <c r="N345" i="13"/>
  <c r="M345" i="13" s="1"/>
  <c r="O387" i="13"/>
  <c r="N13" i="13"/>
  <c r="O68" i="13"/>
  <c r="N152" i="13"/>
  <c r="M152" i="13" s="1"/>
  <c r="N226" i="13"/>
  <c r="N245" i="13"/>
  <c r="N259" i="13"/>
  <c r="N265" i="13"/>
  <c r="N280" i="13"/>
  <c r="O282" i="13"/>
  <c r="O280" i="13" s="1"/>
  <c r="O251" i="13" s="1"/>
  <c r="N318" i="13"/>
  <c r="N365" i="13"/>
  <c r="N415" i="13"/>
  <c r="N406" i="13" s="1"/>
  <c r="N429" i="13"/>
  <c r="J88" i="1"/>
  <c r="M325" i="13" l="1"/>
  <c r="M316" i="13" s="1"/>
  <c r="M146" i="13"/>
  <c r="S363" i="13"/>
  <c r="T11" i="13"/>
  <c r="T224" i="13"/>
  <c r="S152" i="13"/>
  <c r="S146" i="13" s="1"/>
  <c r="S10" i="13" s="1"/>
  <c r="T146" i="13"/>
  <c r="O11" i="13"/>
  <c r="M13" i="13"/>
  <c r="M11" i="13" s="1"/>
  <c r="N11" i="13"/>
  <c r="N363" i="13"/>
  <c r="M365" i="13"/>
  <c r="O385" i="13"/>
  <c r="O363" i="13" s="1"/>
  <c r="M387" i="13"/>
  <c r="M385" i="13" s="1"/>
  <c r="N316" i="13"/>
  <c r="N251" i="13"/>
  <c r="N224" i="13"/>
  <c r="M282" i="13"/>
  <c r="M280" i="13" s="1"/>
  <c r="M251" i="13" s="1"/>
  <c r="N146" i="13"/>
  <c r="P136" i="1"/>
  <c r="P135" i="1"/>
  <c r="S446" i="13" s="1"/>
  <c r="S444" i="13" s="1"/>
  <c r="S442" i="13" s="1"/>
  <c r="P134" i="1"/>
  <c r="R132" i="1"/>
  <c r="P132" i="1" s="1"/>
  <c r="Q132" i="1"/>
  <c r="P131" i="1"/>
  <c r="P130" i="1"/>
  <c r="R128" i="1"/>
  <c r="Q128" i="1"/>
  <c r="P128" i="1" s="1"/>
  <c r="P127" i="1"/>
  <c r="P126" i="1"/>
  <c r="R124" i="1"/>
  <c r="Q124" i="1"/>
  <c r="P124" i="1" s="1"/>
  <c r="P123" i="1"/>
  <c r="P122" i="1"/>
  <c r="R120" i="1"/>
  <c r="Q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R96" i="1"/>
  <c r="Q96" i="1"/>
  <c r="P96" i="1"/>
  <c r="R94" i="1"/>
  <c r="Q94" i="1"/>
  <c r="P94" i="1" s="1"/>
  <c r="P93" i="1"/>
  <c r="P92" i="1"/>
  <c r="P91" i="1"/>
  <c r="R89" i="1"/>
  <c r="Q89" i="1"/>
  <c r="P89" i="1"/>
  <c r="P88" i="1"/>
  <c r="P87" i="1"/>
  <c r="P86" i="1"/>
  <c r="P85" i="1"/>
  <c r="R83" i="1"/>
  <c r="Q83" i="1"/>
  <c r="P83" i="1" s="1"/>
  <c r="P82" i="1"/>
  <c r="R80" i="1"/>
  <c r="Q80" i="1"/>
  <c r="Q76" i="1" s="1"/>
  <c r="P80" i="1"/>
  <c r="R78" i="1"/>
  <c r="P78" i="1" s="1"/>
  <c r="Q78" i="1"/>
  <c r="P75" i="1"/>
  <c r="P74" i="1"/>
  <c r="R72" i="1"/>
  <c r="P72" i="1" s="1"/>
  <c r="Q72" i="1"/>
  <c r="P71" i="1"/>
  <c r="P70" i="1"/>
  <c r="P69" i="1"/>
  <c r="P68" i="1"/>
  <c r="R67" i="1"/>
  <c r="Q67" i="1"/>
  <c r="P67" i="1"/>
  <c r="P66" i="1"/>
  <c r="R64" i="1"/>
  <c r="Q64" i="1"/>
  <c r="P63" i="1"/>
  <c r="R61" i="1"/>
  <c r="Q61" i="1"/>
  <c r="P61" i="1"/>
  <c r="P60" i="1"/>
  <c r="R58" i="1"/>
  <c r="Q58" i="1"/>
  <c r="P58" i="1" s="1"/>
  <c r="P57" i="1"/>
  <c r="R56" i="1"/>
  <c r="Q56" i="1"/>
  <c r="P56" i="1" s="1"/>
  <c r="P55" i="1"/>
  <c r="R54" i="1"/>
  <c r="Q54" i="1"/>
  <c r="Q52" i="1" s="1"/>
  <c r="P54" i="1"/>
  <c r="P51" i="1"/>
  <c r="P50" i="1"/>
  <c r="P49" i="1"/>
  <c r="P48" i="1"/>
  <c r="R47" i="1"/>
  <c r="P47" i="1" s="1"/>
  <c r="Q47" i="1"/>
  <c r="R46" i="1"/>
  <c r="Q46" i="1"/>
  <c r="P46" i="1"/>
  <c r="P45" i="1"/>
  <c r="P44" i="1"/>
  <c r="R42" i="1"/>
  <c r="Q42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R21" i="1"/>
  <c r="R11" i="1" s="1"/>
  <c r="Q21" i="1"/>
  <c r="P20" i="1"/>
  <c r="R18" i="1"/>
  <c r="Q18" i="1"/>
  <c r="P18" i="1" s="1"/>
  <c r="P17" i="1"/>
  <c r="P16" i="1"/>
  <c r="P15" i="1"/>
  <c r="R13" i="1"/>
  <c r="Q13" i="1"/>
  <c r="P13" i="1" s="1"/>
  <c r="J136" i="1"/>
  <c r="J135" i="1"/>
  <c r="M446" i="13" s="1"/>
  <c r="M444" i="13" s="1"/>
  <c r="M442" i="13" s="1"/>
  <c r="J134" i="1"/>
  <c r="L132" i="1"/>
  <c r="K132" i="1"/>
  <c r="J132" i="1" s="1"/>
  <c r="J131" i="1"/>
  <c r="J130" i="1"/>
  <c r="L128" i="1"/>
  <c r="K128" i="1"/>
  <c r="J128" i="1"/>
  <c r="J127" i="1"/>
  <c r="J126" i="1"/>
  <c r="L124" i="1"/>
  <c r="K124" i="1"/>
  <c r="J123" i="1"/>
  <c r="J122" i="1"/>
  <c r="L120" i="1"/>
  <c r="K120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L96" i="1"/>
  <c r="L94" i="1" s="1"/>
  <c r="K96" i="1"/>
  <c r="J96" i="1" s="1"/>
  <c r="J93" i="1"/>
  <c r="J92" i="1"/>
  <c r="J91" i="1"/>
  <c r="L89" i="1"/>
  <c r="K89" i="1"/>
  <c r="J89" i="1" s="1"/>
  <c r="J87" i="1"/>
  <c r="J86" i="1"/>
  <c r="J85" i="1"/>
  <c r="L83" i="1"/>
  <c r="K83" i="1"/>
  <c r="J83" i="1" s="1"/>
  <c r="J82" i="1"/>
  <c r="L80" i="1"/>
  <c r="K80" i="1"/>
  <c r="J80" i="1" s="1"/>
  <c r="L78" i="1"/>
  <c r="K78" i="1"/>
  <c r="J78" i="1"/>
  <c r="J75" i="1"/>
  <c r="J74" i="1"/>
  <c r="L72" i="1"/>
  <c r="K72" i="1"/>
  <c r="J72" i="1"/>
  <c r="J71" i="1"/>
  <c r="J70" i="1"/>
  <c r="J69" i="1"/>
  <c r="J68" i="1"/>
  <c r="L67" i="1"/>
  <c r="L64" i="1" s="1"/>
  <c r="K67" i="1"/>
  <c r="J67" i="1" s="1"/>
  <c r="J66" i="1"/>
  <c r="J63" i="1"/>
  <c r="L61" i="1"/>
  <c r="K61" i="1"/>
  <c r="J61" i="1" s="1"/>
  <c r="J60" i="1"/>
  <c r="L58" i="1"/>
  <c r="K58" i="1"/>
  <c r="J58" i="1" s="1"/>
  <c r="J57" i="1"/>
  <c r="L56" i="1"/>
  <c r="K56" i="1"/>
  <c r="J56" i="1" s="1"/>
  <c r="J55" i="1"/>
  <c r="L54" i="1"/>
  <c r="K54" i="1"/>
  <c r="J51" i="1"/>
  <c r="J50" i="1"/>
  <c r="J49" i="1"/>
  <c r="J48" i="1"/>
  <c r="L47" i="1"/>
  <c r="K47" i="1"/>
  <c r="J47" i="1" s="1"/>
  <c r="L46" i="1"/>
  <c r="J45" i="1"/>
  <c r="J44" i="1"/>
  <c r="L42" i="1"/>
  <c r="K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L21" i="1"/>
  <c r="L11" i="1" s="1"/>
  <c r="K21" i="1"/>
  <c r="J21" i="1" s="1"/>
  <c r="J20" i="1"/>
  <c r="L18" i="1"/>
  <c r="K18" i="1"/>
  <c r="J17" i="1"/>
  <c r="J16" i="1"/>
  <c r="J15" i="1"/>
  <c r="L13" i="1"/>
  <c r="K13" i="1"/>
  <c r="L52" i="1" l="1"/>
  <c r="R52" i="1"/>
  <c r="R9" i="1" s="1"/>
  <c r="P52" i="1"/>
  <c r="L76" i="1"/>
  <c r="L9" i="1" s="1"/>
  <c r="J13" i="1"/>
  <c r="P64" i="1"/>
  <c r="T10" i="13"/>
  <c r="R76" i="1"/>
  <c r="P120" i="1"/>
  <c r="J18" i="1"/>
  <c r="J42" i="1"/>
  <c r="J54" i="1"/>
  <c r="K64" i="1"/>
  <c r="J64" i="1" s="1"/>
  <c r="O10" i="13"/>
  <c r="J124" i="1"/>
  <c r="P21" i="1"/>
  <c r="Q11" i="1"/>
  <c r="P11" i="1" s="1"/>
  <c r="N10" i="13"/>
  <c r="M363" i="13"/>
  <c r="M10" i="13" s="1"/>
  <c r="K46" i="1"/>
  <c r="J46" i="1" s="1"/>
  <c r="K52" i="1"/>
  <c r="J52" i="1" s="1"/>
  <c r="K94" i="1"/>
  <c r="X331" i="13"/>
  <c r="W331" i="13"/>
  <c r="H331" i="13"/>
  <c r="I331" i="13"/>
  <c r="K331" i="13"/>
  <c r="L331" i="13"/>
  <c r="J336" i="13"/>
  <c r="X320" i="13"/>
  <c r="L320" i="13"/>
  <c r="K320" i="13"/>
  <c r="I320" i="13"/>
  <c r="H320" i="13"/>
  <c r="J324" i="13"/>
  <c r="W282" i="13"/>
  <c r="I282" i="13"/>
  <c r="H282" i="13"/>
  <c r="K282" i="13"/>
  <c r="L282" i="13"/>
  <c r="K247" i="13"/>
  <c r="W70" i="13"/>
  <c r="L70" i="13"/>
  <c r="K70" i="13"/>
  <c r="J83" i="13"/>
  <c r="G83" i="13"/>
  <c r="L87" i="13"/>
  <c r="K11" i="1" l="1"/>
  <c r="P76" i="1"/>
  <c r="Q9" i="1"/>
  <c r="P9" i="1" s="1"/>
  <c r="J11" i="1"/>
  <c r="J94" i="1"/>
  <c r="K76" i="1"/>
  <c r="J76" i="1" s="1"/>
  <c r="I175" i="13"/>
  <c r="H429" i="13"/>
  <c r="G389" i="13"/>
  <c r="G333" i="13"/>
  <c r="G322" i="13"/>
  <c r="G323" i="13"/>
  <c r="G274" i="13"/>
  <c r="K9" i="1" l="1"/>
  <c r="J9" i="1" s="1"/>
  <c r="W367" i="13"/>
  <c r="L367" i="13"/>
  <c r="K367" i="13"/>
  <c r="V335" i="13"/>
  <c r="J335" i="13"/>
  <c r="G335" i="13"/>
  <c r="V321" i="13"/>
  <c r="J323" i="13"/>
  <c r="J322" i="13"/>
  <c r="J321" i="13"/>
  <c r="G321" i="13"/>
  <c r="V82" i="13"/>
  <c r="G82" i="13"/>
  <c r="J82" i="13"/>
  <c r="W178" i="13" l="1"/>
  <c r="X178" i="13"/>
  <c r="K178" i="13"/>
  <c r="K175" i="13" s="1"/>
  <c r="L178" i="13"/>
  <c r="L175" i="13" s="1"/>
  <c r="G180" i="13"/>
  <c r="G179" i="13"/>
  <c r="X170" i="13"/>
  <c r="W170" i="13"/>
  <c r="L170" i="13"/>
  <c r="K170" i="13"/>
  <c r="G174" i="13"/>
  <c r="G405" i="13" l="1"/>
  <c r="G369" i="13"/>
  <c r="G332" i="13"/>
  <c r="G334" i="13"/>
  <c r="X267" i="13"/>
  <c r="W267" i="13"/>
  <c r="L267" i="13"/>
  <c r="K267" i="13"/>
  <c r="X261" i="13"/>
  <c r="W261" i="13"/>
  <c r="L261" i="13"/>
  <c r="K261" i="13"/>
  <c r="G264" i="13"/>
  <c r="G231" i="13"/>
  <c r="G230" i="13"/>
  <c r="V18" i="13" l="1"/>
  <c r="L228" i="13"/>
  <c r="K228" i="13"/>
  <c r="W228" i="13"/>
  <c r="X228" i="13"/>
  <c r="W154" i="13"/>
  <c r="R369" i="13"/>
  <c r="Q369" i="13"/>
  <c r="P369" i="13"/>
  <c r="Q274" i="13"/>
  <c r="R231" i="13"/>
  <c r="R230" i="13"/>
  <c r="Q231" i="13"/>
  <c r="Q230" i="13"/>
  <c r="R232" i="13"/>
  <c r="Q232" i="13"/>
  <c r="V232" i="13"/>
  <c r="J232" i="13"/>
  <c r="V107" i="13"/>
  <c r="V106" i="13"/>
  <c r="V228" i="13" l="1"/>
  <c r="P232" i="13"/>
  <c r="R36" i="13"/>
  <c r="R38" i="13"/>
  <c r="V38" i="13"/>
  <c r="Q38" i="13"/>
  <c r="V36" i="13"/>
  <c r="W105" i="13"/>
  <c r="L105" i="13"/>
  <c r="K105" i="13"/>
  <c r="J107" i="13"/>
  <c r="J106" i="13"/>
  <c r="X15" i="13"/>
  <c r="L15" i="13"/>
  <c r="W15" i="13"/>
  <c r="K15" i="13"/>
  <c r="J38" i="13"/>
  <c r="G38" i="13"/>
  <c r="P38" i="13" l="1"/>
  <c r="G18" i="13"/>
  <c r="V275" i="13"/>
  <c r="V178" i="13"/>
  <c r="V179" i="13"/>
  <c r="W163" i="13"/>
  <c r="K402" i="13"/>
  <c r="J36" i="13"/>
  <c r="Q36" i="13"/>
  <c r="G36" i="13"/>
  <c r="I152" i="13"/>
  <c r="G402" i="13"/>
  <c r="V231" i="13"/>
  <c r="V230" i="13"/>
  <c r="V173" i="13"/>
  <c r="V172" i="13"/>
  <c r="V171" i="13"/>
  <c r="V162" i="13"/>
  <c r="V161" i="13"/>
  <c r="V160" i="13"/>
  <c r="V159" i="13"/>
  <c r="V158" i="13"/>
  <c r="V157" i="13"/>
  <c r="X342" i="13"/>
  <c r="W342" i="13"/>
  <c r="V344" i="13"/>
  <c r="V343" i="13"/>
  <c r="V334" i="13"/>
  <c r="V333" i="13"/>
  <c r="V332" i="13"/>
  <c r="V405" i="13"/>
  <c r="V404" i="13"/>
  <c r="W402" i="13"/>
  <c r="W387" i="13"/>
  <c r="V274" i="13"/>
  <c r="V273" i="13"/>
  <c r="X192" i="13"/>
  <c r="W192" i="13"/>
  <c r="V79" i="13"/>
  <c r="V42" i="13"/>
  <c r="V15" i="13"/>
  <c r="V41" i="13"/>
  <c r="P342" i="13"/>
  <c r="Q342" i="13"/>
  <c r="R342" i="13"/>
  <c r="L154" i="13"/>
  <c r="K154" i="13"/>
  <c r="J18" i="13"/>
  <c r="J405" i="13"/>
  <c r="J404" i="13"/>
  <c r="V342" i="13" l="1"/>
  <c r="P36" i="13"/>
  <c r="W13" i="13"/>
  <c r="G15" i="13"/>
  <c r="L342" i="13"/>
  <c r="K342" i="13"/>
  <c r="J344" i="13"/>
  <c r="J343" i="13"/>
  <c r="J334" i="13"/>
  <c r="J333" i="13"/>
  <c r="J332" i="13"/>
  <c r="Q273" i="13" l="1"/>
  <c r="J273" i="13"/>
  <c r="P273" i="13" s="1"/>
  <c r="J275" i="13"/>
  <c r="J274" i="13"/>
  <c r="P274" i="13" s="1"/>
  <c r="J231" i="13"/>
  <c r="P231" i="13" s="1"/>
  <c r="J230" i="13"/>
  <c r="P230" i="13" s="1"/>
  <c r="K192" i="13"/>
  <c r="Q198" i="13"/>
  <c r="Q197" i="13"/>
  <c r="Q196" i="13"/>
  <c r="V198" i="13"/>
  <c r="V197" i="13"/>
  <c r="V196" i="13"/>
  <c r="J198" i="13"/>
  <c r="J197" i="13"/>
  <c r="J196" i="13"/>
  <c r="G198" i="13"/>
  <c r="G197" i="13"/>
  <c r="G196" i="13"/>
  <c r="W152" i="13" l="1"/>
  <c r="H152" i="13"/>
  <c r="G152" i="13" s="1"/>
  <c r="J173" i="13"/>
  <c r="J172" i="13"/>
  <c r="J171" i="13"/>
  <c r="G173" i="13"/>
  <c r="G172" i="13"/>
  <c r="G171" i="13"/>
  <c r="I155" i="13"/>
  <c r="L155" i="13"/>
  <c r="W155" i="13"/>
  <c r="X155" i="13"/>
  <c r="G162" i="13"/>
  <c r="J162" i="13"/>
  <c r="J161" i="13"/>
  <c r="J160" i="13"/>
  <c r="J159" i="13"/>
  <c r="J158" i="13"/>
  <c r="J157" i="13"/>
  <c r="G161" i="13"/>
  <c r="G160" i="13"/>
  <c r="G159" i="13"/>
  <c r="G158" i="13"/>
  <c r="G157" i="13"/>
  <c r="J79" i="13"/>
  <c r="G79" i="13"/>
  <c r="J42" i="13"/>
  <c r="P42" i="13" s="1"/>
  <c r="R42" i="13"/>
  <c r="J41" i="13"/>
  <c r="P41" i="13" s="1"/>
  <c r="R41" i="13"/>
  <c r="G42" i="13"/>
  <c r="G41" i="13"/>
  <c r="G40" i="13"/>
  <c r="R155" i="13" l="1"/>
  <c r="V155" i="13"/>
  <c r="G155" i="13"/>
  <c r="P155" i="13"/>
  <c r="Q155" i="13"/>
  <c r="V384" i="13"/>
  <c r="V383" i="13"/>
  <c r="V381" i="13" s="1"/>
  <c r="X381" i="13"/>
  <c r="W381" i="13"/>
  <c r="J384" i="13"/>
  <c r="P384" i="13" s="1"/>
  <c r="J383" i="13"/>
  <c r="J381" i="13" s="1"/>
  <c r="L381" i="13"/>
  <c r="R381" i="13" s="1"/>
  <c r="K381" i="13"/>
  <c r="I381" i="13"/>
  <c r="H381" i="13"/>
  <c r="V286" i="13"/>
  <c r="V285" i="13"/>
  <c r="X284" i="13"/>
  <c r="V283" i="13"/>
  <c r="W280" i="13"/>
  <c r="J286" i="13"/>
  <c r="P286" i="13" s="1"/>
  <c r="J285" i="13"/>
  <c r="P285" i="13" s="1"/>
  <c r="J284" i="13"/>
  <c r="P284" i="13" s="1"/>
  <c r="J283" i="13"/>
  <c r="P283" i="13" s="1"/>
  <c r="L280" i="13"/>
  <c r="V202" i="13"/>
  <c r="V201" i="13"/>
  <c r="V200" i="13"/>
  <c r="V199" i="13"/>
  <c r="V195" i="13"/>
  <c r="V194" i="13"/>
  <c r="V193" i="13"/>
  <c r="W190" i="13"/>
  <c r="J202" i="13"/>
  <c r="P202" i="13" s="1"/>
  <c r="J201" i="13"/>
  <c r="P201" i="13" s="1"/>
  <c r="J200" i="13"/>
  <c r="J199" i="13"/>
  <c r="J195" i="13"/>
  <c r="L194" i="13"/>
  <c r="J193" i="13"/>
  <c r="K190" i="13"/>
  <c r="G193" i="13"/>
  <c r="I194" i="13"/>
  <c r="G194" i="13" s="1"/>
  <c r="G195" i="13"/>
  <c r="G199" i="13"/>
  <c r="G200" i="13"/>
  <c r="G201" i="13"/>
  <c r="G202" i="13"/>
  <c r="X184" i="13"/>
  <c r="X175" i="13" s="1"/>
  <c r="V175" i="13" s="1"/>
  <c r="W184" i="13"/>
  <c r="V183" i="13"/>
  <c r="V182" i="13"/>
  <c r="V181" i="13"/>
  <c r="V177" i="13"/>
  <c r="V176" i="13"/>
  <c r="V170" i="13"/>
  <c r="L185" i="13"/>
  <c r="K185" i="13"/>
  <c r="J184" i="13"/>
  <c r="P184" i="13" s="1"/>
  <c r="J183" i="13"/>
  <c r="J182" i="13"/>
  <c r="J181" i="13"/>
  <c r="J178" i="13"/>
  <c r="J177" i="13"/>
  <c r="Q177" i="13"/>
  <c r="R177" i="13"/>
  <c r="Q178" i="13"/>
  <c r="R178" i="13"/>
  <c r="Q181" i="13"/>
  <c r="R181" i="13"/>
  <c r="Q182" i="13"/>
  <c r="R182" i="13"/>
  <c r="Q183" i="13"/>
  <c r="R183" i="13"/>
  <c r="Q184" i="13"/>
  <c r="R184" i="13"/>
  <c r="H175" i="13"/>
  <c r="G175" i="13" s="1"/>
  <c r="S83" i="15"/>
  <c r="S82" i="15"/>
  <c r="S80" i="15" s="1"/>
  <c r="U80" i="15"/>
  <c r="T80" i="15"/>
  <c r="T74" i="15" s="1"/>
  <c r="T68" i="15" s="1"/>
  <c r="T66" i="15" s="1"/>
  <c r="S79" i="15"/>
  <c r="S78" i="15"/>
  <c r="S76" i="15" s="1"/>
  <c r="U76" i="15"/>
  <c r="S73" i="15"/>
  <c r="S72" i="15"/>
  <c r="S70" i="15" s="1"/>
  <c r="U70" i="15"/>
  <c r="S65" i="15"/>
  <c r="S64" i="15"/>
  <c r="S63" i="15"/>
  <c r="S60" i="15"/>
  <c r="U58" i="15"/>
  <c r="U52" i="15" s="1"/>
  <c r="T58" i="15"/>
  <c r="T57" i="15"/>
  <c r="S56" i="15"/>
  <c r="S54" i="15"/>
  <c r="S51" i="15"/>
  <c r="S50" i="15"/>
  <c r="U48" i="15"/>
  <c r="T48" i="15"/>
  <c r="S47" i="15"/>
  <c r="S46" i="15"/>
  <c r="U43" i="15"/>
  <c r="S40" i="15"/>
  <c r="S39" i="15"/>
  <c r="S37" i="15" s="1"/>
  <c r="U37" i="15"/>
  <c r="T37" i="15"/>
  <c r="S36" i="15"/>
  <c r="S35" i="15"/>
  <c r="S33" i="15" s="1"/>
  <c r="U33" i="15"/>
  <c r="U31" i="15" s="1"/>
  <c r="T33" i="15"/>
  <c r="T31" i="15" s="1"/>
  <c r="T19" i="15" s="1"/>
  <c r="T13" i="15" s="1"/>
  <c r="S30" i="15"/>
  <c r="S29" i="15"/>
  <c r="U27" i="15"/>
  <c r="S26" i="15"/>
  <c r="S25" i="15"/>
  <c r="U23" i="15"/>
  <c r="U21" i="15" s="1"/>
  <c r="S18" i="15"/>
  <c r="S17" i="15"/>
  <c r="U15" i="15"/>
  <c r="S15" i="15"/>
  <c r="P83" i="15"/>
  <c r="P82" i="15"/>
  <c r="P80" i="15" s="1"/>
  <c r="R80" i="15"/>
  <c r="Q80" i="15"/>
  <c r="Q74" i="15" s="1"/>
  <c r="Q68" i="15" s="1"/>
  <c r="Q66" i="15" s="1"/>
  <c r="P79" i="15"/>
  <c r="P78" i="15"/>
  <c r="R76" i="15"/>
  <c r="P73" i="15"/>
  <c r="P72" i="15"/>
  <c r="R70" i="15"/>
  <c r="P65" i="15"/>
  <c r="P64" i="15"/>
  <c r="P63" i="15"/>
  <c r="P60" i="15"/>
  <c r="R58" i="15"/>
  <c r="R52" i="15" s="1"/>
  <c r="Q58" i="15"/>
  <c r="Q57" i="15"/>
  <c r="P56" i="15"/>
  <c r="P54" i="15"/>
  <c r="P51" i="15"/>
  <c r="P50" i="15"/>
  <c r="R48" i="15"/>
  <c r="Q48" i="15"/>
  <c r="P47" i="15"/>
  <c r="P46" i="15"/>
  <c r="P43" i="15" s="1"/>
  <c r="R43" i="15"/>
  <c r="P40" i="15"/>
  <c r="P39" i="15"/>
  <c r="R37" i="15"/>
  <c r="Q37" i="15"/>
  <c r="Q31" i="15" s="1"/>
  <c r="Q19" i="15" s="1"/>
  <c r="Q13" i="15" s="1"/>
  <c r="P36" i="15"/>
  <c r="P35" i="15"/>
  <c r="R33" i="15"/>
  <c r="Q33" i="15"/>
  <c r="P30" i="15"/>
  <c r="P29" i="15"/>
  <c r="P27" i="15" s="1"/>
  <c r="R27" i="15"/>
  <c r="P26" i="15"/>
  <c r="P25" i="15"/>
  <c r="P23" i="15" s="1"/>
  <c r="R23" i="15"/>
  <c r="P18" i="15"/>
  <c r="P17" i="15"/>
  <c r="P15" i="15" s="1"/>
  <c r="R15" i="15"/>
  <c r="J83" i="15"/>
  <c r="J82" i="15"/>
  <c r="L80" i="15"/>
  <c r="K80" i="15"/>
  <c r="J79" i="15"/>
  <c r="M79" i="15" s="1"/>
  <c r="J78" i="15"/>
  <c r="J76" i="15" s="1"/>
  <c r="L76" i="15"/>
  <c r="K74" i="15"/>
  <c r="K68" i="15" s="1"/>
  <c r="K66" i="15" s="1"/>
  <c r="J73" i="15"/>
  <c r="J72" i="15"/>
  <c r="J70" i="15" s="1"/>
  <c r="L70" i="15"/>
  <c r="O70" i="15" s="1"/>
  <c r="J65" i="15"/>
  <c r="J64" i="15"/>
  <c r="J63" i="15"/>
  <c r="J60" i="15"/>
  <c r="L58" i="15"/>
  <c r="L52" i="15" s="1"/>
  <c r="K58" i="15"/>
  <c r="K57" i="15"/>
  <c r="K52" i="15" s="1"/>
  <c r="J56" i="15"/>
  <c r="J54" i="15"/>
  <c r="J57" i="15" s="1"/>
  <c r="J51" i="15"/>
  <c r="M51" i="15" s="1"/>
  <c r="J50" i="15"/>
  <c r="L48" i="15"/>
  <c r="K48" i="15"/>
  <c r="J47" i="15"/>
  <c r="J46" i="15"/>
  <c r="L43" i="15"/>
  <c r="J40" i="15"/>
  <c r="J39" i="15"/>
  <c r="L37" i="15"/>
  <c r="K37" i="15"/>
  <c r="J36" i="15"/>
  <c r="J35" i="15"/>
  <c r="M35" i="15" s="1"/>
  <c r="L33" i="15"/>
  <c r="O33" i="15" s="1"/>
  <c r="K33" i="15"/>
  <c r="N33" i="15" s="1"/>
  <c r="J30" i="15"/>
  <c r="J29" i="15"/>
  <c r="L27" i="15"/>
  <c r="J26" i="15"/>
  <c r="J25" i="15"/>
  <c r="L23" i="15"/>
  <c r="J18" i="15"/>
  <c r="J17" i="15"/>
  <c r="L15" i="15"/>
  <c r="O15" i="15" s="1"/>
  <c r="G83" i="15"/>
  <c r="G82" i="15"/>
  <c r="M82" i="15" s="1"/>
  <c r="I80" i="15"/>
  <c r="H80" i="15"/>
  <c r="H74" i="15" s="1"/>
  <c r="H68" i="15" s="1"/>
  <c r="G79" i="15"/>
  <c r="G78" i="15"/>
  <c r="I76" i="15"/>
  <c r="I74" i="15" s="1"/>
  <c r="G73" i="15"/>
  <c r="G72" i="15"/>
  <c r="I70" i="15"/>
  <c r="I68" i="15" s="1"/>
  <c r="I66" i="15" s="1"/>
  <c r="G65" i="15"/>
  <c r="G64" i="15"/>
  <c r="M64" i="15" s="1"/>
  <c r="G63" i="15"/>
  <c r="G60" i="15"/>
  <c r="M60" i="15" s="1"/>
  <c r="I58" i="15"/>
  <c r="I52" i="15" s="1"/>
  <c r="H58" i="15"/>
  <c r="H57" i="15"/>
  <c r="G56" i="15"/>
  <c r="G54" i="15"/>
  <c r="G51" i="15"/>
  <c r="G50" i="15"/>
  <c r="I48" i="15"/>
  <c r="H48" i="15"/>
  <c r="G47" i="15"/>
  <c r="M47" i="15" s="1"/>
  <c r="G46" i="15"/>
  <c r="G43" i="15" s="1"/>
  <c r="I43" i="15"/>
  <c r="O43" i="15" s="1"/>
  <c r="G40" i="15"/>
  <c r="G39" i="15"/>
  <c r="I37" i="15"/>
  <c r="H37" i="15"/>
  <c r="G36" i="15"/>
  <c r="G35" i="15"/>
  <c r="I33" i="15"/>
  <c r="H33" i="15"/>
  <c r="G30" i="15"/>
  <c r="G29" i="15"/>
  <c r="I27" i="15"/>
  <c r="O27" i="15" s="1"/>
  <c r="G26" i="15"/>
  <c r="G25" i="15"/>
  <c r="I23" i="15"/>
  <c r="G18" i="15"/>
  <c r="G17" i="15"/>
  <c r="I15" i="15"/>
  <c r="M10" i="15"/>
  <c r="N10" i="15"/>
  <c r="O10" i="15"/>
  <c r="M12" i="15"/>
  <c r="N12" i="15"/>
  <c r="O12" i="15"/>
  <c r="M14" i="15"/>
  <c r="N14" i="15"/>
  <c r="O14" i="15"/>
  <c r="M16" i="15"/>
  <c r="N16" i="15"/>
  <c r="O16" i="15"/>
  <c r="O17" i="15"/>
  <c r="O18" i="15"/>
  <c r="M20" i="15"/>
  <c r="N20" i="15"/>
  <c r="O20" i="15"/>
  <c r="M22" i="15"/>
  <c r="N22" i="15"/>
  <c r="O22" i="15"/>
  <c r="M24" i="15"/>
  <c r="N24" i="15"/>
  <c r="O24" i="15"/>
  <c r="O25" i="15"/>
  <c r="O26" i="15"/>
  <c r="M28" i="15"/>
  <c r="N28" i="15"/>
  <c r="O28" i="15"/>
  <c r="O29" i="15"/>
  <c r="O30" i="15"/>
  <c r="M32" i="15"/>
  <c r="N32" i="15"/>
  <c r="O32" i="15"/>
  <c r="M34" i="15"/>
  <c r="N34" i="15"/>
  <c r="O34" i="15"/>
  <c r="N35" i="15"/>
  <c r="N36" i="15"/>
  <c r="M38" i="15"/>
  <c r="N38" i="15"/>
  <c r="O38" i="15"/>
  <c r="N39" i="15"/>
  <c r="N40" i="15"/>
  <c r="M42" i="15"/>
  <c r="N42" i="15"/>
  <c r="O42" i="15"/>
  <c r="M44" i="15"/>
  <c r="N44" i="15"/>
  <c r="O44" i="15"/>
  <c r="M45" i="15"/>
  <c r="O45" i="15"/>
  <c r="O46" i="15"/>
  <c r="O47" i="15"/>
  <c r="M49" i="15"/>
  <c r="N49" i="15"/>
  <c r="O49" i="15"/>
  <c r="N50" i="15"/>
  <c r="O50" i="15"/>
  <c r="N51" i="15"/>
  <c r="O51" i="15"/>
  <c r="M53" i="15"/>
  <c r="N53" i="15"/>
  <c r="O53" i="15"/>
  <c r="N54" i="15"/>
  <c r="M55" i="15"/>
  <c r="N55" i="15"/>
  <c r="O55" i="15"/>
  <c r="N56" i="15"/>
  <c r="M59" i="15"/>
  <c r="N59" i="15"/>
  <c r="O59" i="15"/>
  <c r="O60" i="15"/>
  <c r="O61" i="15"/>
  <c r="O63" i="15"/>
  <c r="N64" i="15"/>
  <c r="O64" i="15"/>
  <c r="N65" i="15"/>
  <c r="O65" i="15"/>
  <c r="M67" i="15"/>
  <c r="N67" i="15"/>
  <c r="O67" i="15"/>
  <c r="M69" i="15"/>
  <c r="N69" i="15"/>
  <c r="O69" i="15"/>
  <c r="M71" i="15"/>
  <c r="N71" i="15"/>
  <c r="O71" i="15"/>
  <c r="O72" i="15"/>
  <c r="O73" i="15"/>
  <c r="M75" i="15"/>
  <c r="N75" i="15"/>
  <c r="O75" i="15"/>
  <c r="M77" i="15"/>
  <c r="N77" i="15"/>
  <c r="O77" i="15"/>
  <c r="M78" i="15"/>
  <c r="O78" i="15"/>
  <c r="O79" i="15"/>
  <c r="N80" i="15"/>
  <c r="O80" i="15"/>
  <c r="M81" i="15"/>
  <c r="N81" i="15"/>
  <c r="O81" i="15"/>
  <c r="N82" i="15"/>
  <c r="N83" i="15"/>
  <c r="D83" i="15"/>
  <c r="D82" i="15"/>
  <c r="F80" i="15"/>
  <c r="E80" i="15"/>
  <c r="E74" i="15" s="1"/>
  <c r="E68" i="15" s="1"/>
  <c r="E66" i="15" s="1"/>
  <c r="D79" i="15"/>
  <c r="D78" i="15"/>
  <c r="F76" i="15"/>
  <c r="F74" i="15" s="1"/>
  <c r="D73" i="15"/>
  <c r="D72" i="15"/>
  <c r="F70" i="15"/>
  <c r="D65" i="15"/>
  <c r="D64" i="15"/>
  <c r="D63" i="15"/>
  <c r="D60" i="15"/>
  <c r="F58" i="15"/>
  <c r="F52" i="15" s="1"/>
  <c r="E58" i="15"/>
  <c r="E52" i="15" s="1"/>
  <c r="D52" i="15" s="1"/>
  <c r="E57" i="15"/>
  <c r="D56" i="15"/>
  <c r="D54" i="15"/>
  <c r="D57" i="15" s="1"/>
  <c r="D51" i="15"/>
  <c r="D50" i="15"/>
  <c r="F48" i="15"/>
  <c r="E48" i="15"/>
  <c r="D47" i="15"/>
  <c r="D46" i="15"/>
  <c r="F43" i="15"/>
  <c r="D40" i="15"/>
  <c r="D39" i="15"/>
  <c r="D37" i="15" s="1"/>
  <c r="F37" i="15"/>
  <c r="E37" i="15"/>
  <c r="D36" i="15"/>
  <c r="D35" i="15"/>
  <c r="F33" i="15"/>
  <c r="E33" i="15"/>
  <c r="D30" i="15"/>
  <c r="D29" i="15"/>
  <c r="F27" i="15"/>
  <c r="D26" i="15"/>
  <c r="D25" i="15"/>
  <c r="F23" i="15"/>
  <c r="D18" i="15"/>
  <c r="D17" i="15"/>
  <c r="D15" i="15" s="1"/>
  <c r="F15" i="15"/>
  <c r="Q16" i="13"/>
  <c r="R16" i="13"/>
  <c r="Q17" i="13"/>
  <c r="R17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7" i="13"/>
  <c r="R37" i="13"/>
  <c r="Q39" i="13"/>
  <c r="R39" i="13"/>
  <c r="Q40" i="13"/>
  <c r="R40" i="13"/>
  <c r="Q43" i="13"/>
  <c r="R43" i="13"/>
  <c r="Q44" i="13"/>
  <c r="R44" i="13"/>
  <c r="Q47" i="13"/>
  <c r="R47" i="13"/>
  <c r="Q48" i="13"/>
  <c r="R48" i="13"/>
  <c r="Q51" i="13"/>
  <c r="R51" i="13"/>
  <c r="Q52" i="13"/>
  <c r="R52" i="13"/>
  <c r="Q54" i="13"/>
  <c r="R54" i="13"/>
  <c r="Q55" i="13"/>
  <c r="R55" i="13"/>
  <c r="Q56" i="13"/>
  <c r="R56" i="13"/>
  <c r="Q57" i="13"/>
  <c r="R57" i="13"/>
  <c r="Q58" i="13"/>
  <c r="R58" i="13"/>
  <c r="Q59" i="13"/>
  <c r="R59" i="13"/>
  <c r="Q60" i="13"/>
  <c r="R60" i="13"/>
  <c r="Q61" i="13"/>
  <c r="R61" i="13"/>
  <c r="Q64" i="13"/>
  <c r="R64" i="13"/>
  <c r="Q67" i="13"/>
  <c r="R67" i="13"/>
  <c r="Q71" i="13"/>
  <c r="R71" i="13"/>
  <c r="Q72" i="13"/>
  <c r="R72" i="13"/>
  <c r="Q73" i="13"/>
  <c r="R73" i="13"/>
  <c r="Q74" i="13"/>
  <c r="R74" i="13"/>
  <c r="Q75" i="13"/>
  <c r="R75" i="13"/>
  <c r="Q76" i="13"/>
  <c r="R76" i="13"/>
  <c r="Q77" i="13"/>
  <c r="R77" i="13"/>
  <c r="Q78" i="13"/>
  <c r="R78" i="13"/>
  <c r="P79" i="13"/>
  <c r="Q79" i="13"/>
  <c r="R79" i="13"/>
  <c r="Q80" i="13"/>
  <c r="R80" i="13"/>
  <c r="Q81" i="13"/>
  <c r="R81" i="13"/>
  <c r="Q84" i="13"/>
  <c r="Q85" i="13"/>
  <c r="R85" i="13"/>
  <c r="Q86" i="13"/>
  <c r="R86" i="13"/>
  <c r="Q87" i="13"/>
  <c r="Q88" i="13"/>
  <c r="R88" i="13"/>
  <c r="Q89" i="13"/>
  <c r="R89" i="13"/>
  <c r="Q92" i="13"/>
  <c r="R92" i="13"/>
  <c r="Q97" i="13"/>
  <c r="R97" i="13"/>
  <c r="Q99" i="13"/>
  <c r="R99" i="13"/>
  <c r="P100" i="13"/>
  <c r="Q100" i="13"/>
  <c r="R100" i="13"/>
  <c r="P102" i="13"/>
  <c r="Q102" i="13"/>
  <c r="R102" i="13"/>
  <c r="Q105" i="13"/>
  <c r="R105" i="13"/>
  <c r="Q110" i="13"/>
  <c r="R110" i="13"/>
  <c r="Q113" i="13"/>
  <c r="R113" i="13"/>
  <c r="Q116" i="13"/>
  <c r="R116" i="13"/>
  <c r="Q119" i="13"/>
  <c r="R119" i="13"/>
  <c r="Q124" i="13"/>
  <c r="R124" i="13"/>
  <c r="Q125" i="13"/>
  <c r="R125" i="13"/>
  <c r="Q126" i="13"/>
  <c r="R126" i="13"/>
  <c r="Q129" i="13"/>
  <c r="R129" i="13"/>
  <c r="Q132" i="13"/>
  <c r="R132" i="13"/>
  <c r="Q133" i="13"/>
  <c r="R133" i="13"/>
  <c r="Q136" i="13"/>
  <c r="R136" i="13"/>
  <c r="Q139" i="13"/>
  <c r="R139" i="13"/>
  <c r="Q142" i="13"/>
  <c r="R142" i="13"/>
  <c r="Q145" i="13"/>
  <c r="R145" i="13"/>
  <c r="Q150" i="13"/>
  <c r="R150" i="13"/>
  <c r="Q151" i="13"/>
  <c r="R151" i="13"/>
  <c r="Q156" i="13"/>
  <c r="R156" i="13"/>
  <c r="Q164" i="13"/>
  <c r="R164" i="13"/>
  <c r="Q165" i="13"/>
  <c r="R165" i="13"/>
  <c r="Q166" i="13"/>
  <c r="Q167" i="13"/>
  <c r="R167" i="13"/>
  <c r="Q168" i="13"/>
  <c r="R168" i="13"/>
  <c r="Q169" i="13"/>
  <c r="R169" i="13"/>
  <c r="Q170" i="13"/>
  <c r="R170" i="13"/>
  <c r="Q187" i="13"/>
  <c r="R187" i="13"/>
  <c r="Q188" i="13"/>
  <c r="R188" i="13"/>
  <c r="Q189" i="13"/>
  <c r="R189" i="13"/>
  <c r="Q193" i="13"/>
  <c r="R193" i="13"/>
  <c r="Q194" i="13"/>
  <c r="Q195" i="13"/>
  <c r="R195" i="13"/>
  <c r="Q199" i="13"/>
  <c r="R199" i="13"/>
  <c r="Q200" i="13"/>
  <c r="R200" i="13"/>
  <c r="Q201" i="13"/>
  <c r="R201" i="13"/>
  <c r="Q202" i="13"/>
  <c r="R202" i="13"/>
  <c r="Q205" i="13"/>
  <c r="R205" i="13"/>
  <c r="Q208" i="13"/>
  <c r="R208" i="13"/>
  <c r="Q209" i="13"/>
  <c r="R209" i="13"/>
  <c r="Q210" i="13"/>
  <c r="R210" i="13"/>
  <c r="Q211" i="13"/>
  <c r="R211" i="13"/>
  <c r="Q214" i="13"/>
  <c r="R214" i="13"/>
  <c r="Q215" i="13"/>
  <c r="R215" i="13"/>
  <c r="Q216" i="13"/>
  <c r="R216" i="13"/>
  <c r="Q217" i="13"/>
  <c r="R217" i="13"/>
  <c r="Q218" i="13"/>
  <c r="R218" i="13"/>
  <c r="Q219" i="13"/>
  <c r="R219" i="13"/>
  <c r="Q220" i="13"/>
  <c r="R220" i="13"/>
  <c r="P222" i="13"/>
  <c r="Q222" i="13"/>
  <c r="R222" i="13"/>
  <c r="Q223" i="13"/>
  <c r="R223" i="13"/>
  <c r="Q229" i="13"/>
  <c r="R229" i="13"/>
  <c r="P234" i="13"/>
  <c r="Q234" i="13"/>
  <c r="R234" i="13"/>
  <c r="Q235" i="13"/>
  <c r="R235" i="13"/>
  <c r="Q238" i="13"/>
  <c r="R238" i="13"/>
  <c r="Q241" i="13"/>
  <c r="R241" i="13"/>
  <c r="Q244" i="13"/>
  <c r="R244" i="13"/>
  <c r="Q248" i="13"/>
  <c r="R248" i="13"/>
  <c r="Q249" i="13"/>
  <c r="R249" i="13"/>
  <c r="Q250" i="13"/>
  <c r="R250" i="13"/>
  <c r="Q255" i="13"/>
  <c r="R255" i="13"/>
  <c r="Q258" i="13"/>
  <c r="R258" i="13"/>
  <c r="Q262" i="13"/>
  <c r="R262" i="13"/>
  <c r="Q263" i="13"/>
  <c r="R263" i="13"/>
  <c r="Q268" i="13"/>
  <c r="R268" i="13"/>
  <c r="Q269" i="13"/>
  <c r="R269" i="13"/>
  <c r="Q270" i="13"/>
  <c r="R270" i="13"/>
  <c r="Q271" i="13"/>
  <c r="R271" i="13"/>
  <c r="Q272" i="13"/>
  <c r="R272" i="13"/>
  <c r="Q279" i="13"/>
  <c r="R279" i="13"/>
  <c r="Q283" i="13"/>
  <c r="R283" i="13"/>
  <c r="Q284" i="13"/>
  <c r="R284" i="13"/>
  <c r="Q285" i="13"/>
  <c r="R285" i="13"/>
  <c r="Q286" i="13"/>
  <c r="R286" i="13"/>
  <c r="Q291" i="13"/>
  <c r="R291" i="13"/>
  <c r="Q292" i="13"/>
  <c r="R292" i="13"/>
  <c r="Q293" i="13"/>
  <c r="R293" i="13"/>
  <c r="Q296" i="13"/>
  <c r="R296" i="13"/>
  <c r="Q297" i="13"/>
  <c r="R297" i="13"/>
  <c r="Q298" i="13"/>
  <c r="R298" i="13"/>
  <c r="Q299" i="13"/>
  <c r="R299" i="13"/>
  <c r="Q302" i="13"/>
  <c r="R302" i="13"/>
  <c r="Q303" i="13"/>
  <c r="R303" i="13"/>
  <c r="Q304" i="13"/>
  <c r="R304" i="13"/>
  <c r="Q305" i="13"/>
  <c r="R305" i="13"/>
  <c r="Q308" i="13"/>
  <c r="R308" i="13"/>
  <c r="Q311" i="13"/>
  <c r="R311" i="13"/>
  <c r="Q314" i="13"/>
  <c r="R314" i="13"/>
  <c r="Q315" i="13"/>
  <c r="R315" i="13"/>
  <c r="Q320" i="13"/>
  <c r="R320" i="13"/>
  <c r="Q328" i="13"/>
  <c r="R328" i="13"/>
  <c r="Q329" i="13"/>
  <c r="R329" i="13"/>
  <c r="Q330" i="13"/>
  <c r="R330" i="13"/>
  <c r="Q331" i="13"/>
  <c r="R331" i="13"/>
  <c r="Q338" i="13"/>
  <c r="R338" i="13"/>
  <c r="Q339" i="13"/>
  <c r="R339" i="13"/>
  <c r="Q340" i="13"/>
  <c r="R340" i="13"/>
  <c r="Q341" i="13"/>
  <c r="R341" i="13"/>
  <c r="Q347" i="13"/>
  <c r="R347" i="13"/>
  <c r="Q349" i="13"/>
  <c r="R349" i="13"/>
  <c r="Q350" i="13"/>
  <c r="R350" i="13"/>
  <c r="Q353" i="13"/>
  <c r="R353" i="13"/>
  <c r="Q354" i="13"/>
  <c r="R354" i="13"/>
  <c r="Q355" i="13"/>
  <c r="R355" i="13"/>
  <c r="Q358" i="13"/>
  <c r="R358" i="13"/>
  <c r="Q362" i="13"/>
  <c r="R362" i="13"/>
  <c r="Q370" i="13"/>
  <c r="R370" i="13"/>
  <c r="Q371" i="13"/>
  <c r="R371" i="13"/>
  <c r="P372" i="13"/>
  <c r="Q372" i="13"/>
  <c r="R372" i="13"/>
  <c r="Q375" i="13"/>
  <c r="R375" i="13"/>
  <c r="Q376" i="13"/>
  <c r="R376" i="13"/>
  <c r="Q379" i="13"/>
  <c r="R379" i="13"/>
  <c r="Q380" i="13"/>
  <c r="R380" i="13"/>
  <c r="Q383" i="13"/>
  <c r="R383" i="13"/>
  <c r="Q384" i="13"/>
  <c r="R384" i="13"/>
  <c r="Q390" i="13"/>
  <c r="R390" i="13"/>
  <c r="Q391" i="13"/>
  <c r="R391" i="13"/>
  <c r="Q392" i="13"/>
  <c r="R392" i="13"/>
  <c r="Q393" i="13"/>
  <c r="R393" i="13"/>
  <c r="Q396" i="13"/>
  <c r="R396" i="13"/>
  <c r="Q399" i="13"/>
  <c r="R399" i="13"/>
  <c r="Q403" i="13"/>
  <c r="R403" i="13"/>
  <c r="Q410" i="13"/>
  <c r="R410" i="13"/>
  <c r="Q411" i="13"/>
  <c r="R411" i="13"/>
  <c r="Q414" i="13"/>
  <c r="R414" i="13"/>
  <c r="Q418" i="13"/>
  <c r="R418" i="13"/>
  <c r="Q419" i="13"/>
  <c r="R419" i="13"/>
  <c r="Q422" i="13"/>
  <c r="R422" i="13"/>
  <c r="Q425" i="13"/>
  <c r="R425" i="13"/>
  <c r="Q428" i="13"/>
  <c r="R428" i="13"/>
  <c r="R431" i="13"/>
  <c r="Q432" i="13"/>
  <c r="R432" i="13"/>
  <c r="Q436" i="13"/>
  <c r="R436" i="13"/>
  <c r="Q440" i="13"/>
  <c r="R440" i="13"/>
  <c r="Q441" i="13"/>
  <c r="R441" i="13"/>
  <c r="Q446" i="13"/>
  <c r="V99" i="13"/>
  <c r="X98" i="13"/>
  <c r="X95" i="13" s="1"/>
  <c r="X93" i="13" s="1"/>
  <c r="W98" i="13"/>
  <c r="W95" i="13" s="1"/>
  <c r="W93" i="13" s="1"/>
  <c r="V97" i="13"/>
  <c r="V92" i="13"/>
  <c r="V90" i="13" s="1"/>
  <c r="X90" i="13"/>
  <c r="W90" i="13"/>
  <c r="V89" i="13"/>
  <c r="V88" i="13"/>
  <c r="X87" i="13"/>
  <c r="V87" i="13" s="1"/>
  <c r="V86" i="13"/>
  <c r="V85" i="13"/>
  <c r="X70" i="13"/>
  <c r="V81" i="13"/>
  <c r="V80" i="13"/>
  <c r="V78" i="13"/>
  <c r="V77" i="13"/>
  <c r="V76" i="13"/>
  <c r="V75" i="13"/>
  <c r="V74" i="13"/>
  <c r="V73" i="13"/>
  <c r="V72" i="13"/>
  <c r="V71" i="13"/>
  <c r="V67" i="13"/>
  <c r="V65" i="13" s="1"/>
  <c r="X65" i="13"/>
  <c r="W65" i="13"/>
  <c r="V64" i="13"/>
  <c r="V62" i="13" s="1"/>
  <c r="X62" i="13"/>
  <c r="W62" i="13"/>
  <c r="V61" i="13"/>
  <c r="V60" i="13"/>
  <c r="V59" i="13"/>
  <c r="V58" i="13"/>
  <c r="V57" i="13"/>
  <c r="V56" i="13"/>
  <c r="V55" i="13"/>
  <c r="V54" i="13"/>
  <c r="X53" i="13"/>
  <c r="X49" i="13" s="1"/>
  <c r="W53" i="13"/>
  <c r="W49" i="13" s="1"/>
  <c r="V52" i="13"/>
  <c r="V51" i="13"/>
  <c r="V48" i="13"/>
  <c r="V47" i="13"/>
  <c r="V45" i="13" s="1"/>
  <c r="X45" i="13"/>
  <c r="W45" i="13"/>
  <c r="V44" i="13"/>
  <c r="V43" i="13"/>
  <c r="V40" i="13"/>
  <c r="V39" i="13"/>
  <c r="V37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7" i="13"/>
  <c r="V16" i="13"/>
  <c r="X13" i="13"/>
  <c r="J99" i="13"/>
  <c r="L98" i="13"/>
  <c r="L95" i="13" s="1"/>
  <c r="K98" i="13"/>
  <c r="K95" i="13" s="1"/>
  <c r="J97" i="13"/>
  <c r="P97" i="13" s="1"/>
  <c r="J92" i="13"/>
  <c r="J90" i="13" s="1"/>
  <c r="P90" i="13" s="1"/>
  <c r="L90" i="13"/>
  <c r="R90" i="13" s="1"/>
  <c r="K90" i="13"/>
  <c r="Q90" i="13" s="1"/>
  <c r="J89" i="13"/>
  <c r="P89" i="13" s="1"/>
  <c r="J88" i="13"/>
  <c r="P88" i="13" s="1"/>
  <c r="J86" i="13"/>
  <c r="P86" i="13" s="1"/>
  <c r="J85" i="13"/>
  <c r="J84" i="13"/>
  <c r="J81" i="13"/>
  <c r="J80" i="13"/>
  <c r="J78" i="13"/>
  <c r="J77" i="13"/>
  <c r="P77" i="13" s="1"/>
  <c r="J76" i="13"/>
  <c r="P76" i="13" s="1"/>
  <c r="J75" i="13"/>
  <c r="P75" i="13" s="1"/>
  <c r="J74" i="13"/>
  <c r="J73" i="13"/>
  <c r="J72" i="13"/>
  <c r="P72" i="13" s="1"/>
  <c r="J71" i="13"/>
  <c r="P71" i="13" s="1"/>
  <c r="K68" i="13"/>
  <c r="J67" i="13"/>
  <c r="L65" i="13"/>
  <c r="K65" i="13"/>
  <c r="J64" i="13"/>
  <c r="J62" i="13" s="1"/>
  <c r="P62" i="13" s="1"/>
  <c r="L62" i="13"/>
  <c r="R62" i="13" s="1"/>
  <c r="K62" i="13"/>
  <c r="J61" i="13"/>
  <c r="J60" i="13"/>
  <c r="P60" i="13" s="1"/>
  <c r="J59" i="13"/>
  <c r="J58" i="13"/>
  <c r="J57" i="13"/>
  <c r="J56" i="13"/>
  <c r="J55" i="13"/>
  <c r="P55" i="13" s="1"/>
  <c r="J54" i="13"/>
  <c r="L53" i="13"/>
  <c r="L49" i="13" s="1"/>
  <c r="K53" i="13"/>
  <c r="K49" i="13" s="1"/>
  <c r="J52" i="13"/>
  <c r="J51" i="13"/>
  <c r="P51" i="13" s="1"/>
  <c r="J48" i="13"/>
  <c r="P48" i="13" s="1"/>
  <c r="J47" i="13"/>
  <c r="P47" i="13" s="1"/>
  <c r="L45" i="13"/>
  <c r="K45" i="13"/>
  <c r="Q45" i="13" s="1"/>
  <c r="J44" i="13"/>
  <c r="P44" i="13" s="1"/>
  <c r="J43" i="13"/>
  <c r="J40" i="13"/>
  <c r="P40" i="13" s="1"/>
  <c r="J39" i="13"/>
  <c r="J37" i="13"/>
  <c r="J35" i="13"/>
  <c r="J34" i="13"/>
  <c r="J33" i="13"/>
  <c r="P33" i="13" s="1"/>
  <c r="J32" i="13"/>
  <c r="P32" i="13" s="1"/>
  <c r="J31" i="13"/>
  <c r="J30" i="13"/>
  <c r="J29" i="13"/>
  <c r="J28" i="13"/>
  <c r="P28" i="13" s="1"/>
  <c r="J27" i="13"/>
  <c r="J26" i="13"/>
  <c r="J25" i="13"/>
  <c r="P25" i="13" s="1"/>
  <c r="J24" i="13"/>
  <c r="J23" i="13"/>
  <c r="J22" i="13"/>
  <c r="J21" i="13"/>
  <c r="J20" i="13"/>
  <c r="J19" i="13"/>
  <c r="J17" i="13"/>
  <c r="P17" i="13" s="1"/>
  <c r="J16" i="13"/>
  <c r="L13" i="13"/>
  <c r="R13" i="13" s="1"/>
  <c r="K13" i="13"/>
  <c r="V119" i="13"/>
  <c r="V117" i="13" s="1"/>
  <c r="X117" i="13"/>
  <c r="W117" i="13"/>
  <c r="V116" i="13"/>
  <c r="V114" i="13" s="1"/>
  <c r="X114" i="13"/>
  <c r="W114" i="13"/>
  <c r="V113" i="13"/>
  <c r="V111" i="13" s="1"/>
  <c r="X111" i="13"/>
  <c r="W111" i="13"/>
  <c r="V110" i="13"/>
  <c r="V108" i="13" s="1"/>
  <c r="X108" i="13"/>
  <c r="W108" i="13"/>
  <c r="V105" i="13"/>
  <c r="V103" i="13" s="1"/>
  <c r="X103" i="13"/>
  <c r="W103" i="13"/>
  <c r="J119" i="13"/>
  <c r="J117" i="13" s="1"/>
  <c r="L117" i="13"/>
  <c r="K117" i="13"/>
  <c r="J116" i="13"/>
  <c r="J114" i="13" s="1"/>
  <c r="L114" i="13"/>
  <c r="R114" i="13" s="1"/>
  <c r="K114" i="13"/>
  <c r="K101" i="13" s="1"/>
  <c r="Q101" i="13" s="1"/>
  <c r="J113" i="13"/>
  <c r="J111" i="13" s="1"/>
  <c r="L111" i="13"/>
  <c r="R111" i="13" s="1"/>
  <c r="K111" i="13"/>
  <c r="J110" i="13"/>
  <c r="J108" i="13" s="1"/>
  <c r="L108" i="13"/>
  <c r="R108" i="13" s="1"/>
  <c r="K108" i="13"/>
  <c r="J105" i="13"/>
  <c r="J103" i="13" s="1"/>
  <c r="L103" i="13"/>
  <c r="K103" i="13"/>
  <c r="V145" i="13"/>
  <c r="V143" i="13" s="1"/>
  <c r="X143" i="13"/>
  <c r="W143" i="13"/>
  <c r="V142" i="13"/>
  <c r="V140" i="13" s="1"/>
  <c r="X140" i="13"/>
  <c r="W140" i="13"/>
  <c r="V139" i="13"/>
  <c r="V137" i="13" s="1"/>
  <c r="X137" i="13"/>
  <c r="W137" i="13"/>
  <c r="V136" i="13"/>
  <c r="V134" i="13" s="1"/>
  <c r="X134" i="13"/>
  <c r="W134" i="13"/>
  <c r="V133" i="13"/>
  <c r="V132" i="13"/>
  <c r="X130" i="13"/>
  <c r="X120" i="13" s="1"/>
  <c r="W130" i="13"/>
  <c r="V129" i="13"/>
  <c r="V127" i="13" s="1"/>
  <c r="X127" i="13"/>
  <c r="W127" i="13"/>
  <c r="V126" i="13"/>
  <c r="V125" i="13"/>
  <c r="V124" i="13"/>
  <c r="X122" i="13"/>
  <c r="W122" i="13"/>
  <c r="J145" i="13"/>
  <c r="J143" i="13" s="1"/>
  <c r="L143" i="13"/>
  <c r="R143" i="13" s="1"/>
  <c r="K143" i="13"/>
  <c r="Q143" i="13" s="1"/>
  <c r="J142" i="13"/>
  <c r="J140" i="13" s="1"/>
  <c r="P140" i="13" s="1"/>
  <c r="L140" i="13"/>
  <c r="L120" i="13" s="1"/>
  <c r="K140" i="13"/>
  <c r="J139" i="13"/>
  <c r="J137" i="13" s="1"/>
  <c r="L137" i="13"/>
  <c r="K137" i="13"/>
  <c r="J136" i="13"/>
  <c r="J134" i="13" s="1"/>
  <c r="P134" i="13" s="1"/>
  <c r="L134" i="13"/>
  <c r="K134" i="13"/>
  <c r="Q134" i="13" s="1"/>
  <c r="J133" i="13"/>
  <c r="J132" i="13"/>
  <c r="L130" i="13"/>
  <c r="R130" i="13" s="1"/>
  <c r="K130" i="13"/>
  <c r="J129" i="13"/>
  <c r="J127" i="13" s="1"/>
  <c r="P127" i="13" s="1"/>
  <c r="L127" i="13"/>
  <c r="K127" i="13"/>
  <c r="J126" i="13"/>
  <c r="J125" i="13"/>
  <c r="J124" i="13"/>
  <c r="P124" i="13" s="1"/>
  <c r="L122" i="13"/>
  <c r="K122" i="13"/>
  <c r="K120" i="13" s="1"/>
  <c r="V223" i="13"/>
  <c r="V221" i="13" s="1"/>
  <c r="X221" i="13"/>
  <c r="W221" i="13"/>
  <c r="V220" i="13"/>
  <c r="V219" i="13"/>
  <c r="V212" i="13" s="1"/>
  <c r="V218" i="13"/>
  <c r="V217" i="13"/>
  <c r="V216" i="13"/>
  <c r="V215" i="13"/>
  <c r="V214" i="13"/>
  <c r="X212" i="13"/>
  <c r="W212" i="13"/>
  <c r="V211" i="13"/>
  <c r="V210" i="13"/>
  <c r="V209" i="13"/>
  <c r="V208" i="13"/>
  <c r="X206" i="13"/>
  <c r="W206" i="13"/>
  <c r="V205" i="13"/>
  <c r="V203" i="13" s="1"/>
  <c r="X203" i="13"/>
  <c r="W203" i="13"/>
  <c r="V189" i="13"/>
  <c r="V188" i="13"/>
  <c r="V187" i="13"/>
  <c r="V184" i="13" s="1"/>
  <c r="X185" i="13"/>
  <c r="W185" i="13"/>
  <c r="V169" i="13"/>
  <c r="V168" i="13"/>
  <c r="V167" i="13"/>
  <c r="X166" i="13"/>
  <c r="V166" i="13" s="1"/>
  <c r="V165" i="13"/>
  <c r="V164" i="13"/>
  <c r="X163" i="13"/>
  <c r="V156" i="13"/>
  <c r="V151" i="13"/>
  <c r="V150" i="13"/>
  <c r="X148" i="13"/>
  <c r="W148" i="13"/>
  <c r="P211" i="13"/>
  <c r="Q185" i="13"/>
  <c r="J223" i="13"/>
  <c r="J221" i="13" s="1"/>
  <c r="L221" i="13"/>
  <c r="K221" i="13"/>
  <c r="J220" i="13"/>
  <c r="J219" i="13"/>
  <c r="P219" i="13" s="1"/>
  <c r="J218" i="13"/>
  <c r="J217" i="13"/>
  <c r="P217" i="13" s="1"/>
  <c r="J216" i="13"/>
  <c r="J215" i="13"/>
  <c r="J214" i="13"/>
  <c r="P214" i="13" s="1"/>
  <c r="L212" i="13"/>
  <c r="R212" i="13" s="1"/>
  <c r="K212" i="13"/>
  <c r="Q212" i="13" s="1"/>
  <c r="J211" i="13"/>
  <c r="J210" i="13"/>
  <c r="J209" i="13"/>
  <c r="J208" i="13"/>
  <c r="L206" i="13"/>
  <c r="K206" i="13"/>
  <c r="J205" i="13"/>
  <c r="J203" i="13" s="1"/>
  <c r="P203" i="13" s="1"/>
  <c r="L203" i="13"/>
  <c r="K203" i="13"/>
  <c r="Q203" i="13" s="1"/>
  <c r="J189" i="13"/>
  <c r="P189" i="13" s="1"/>
  <c r="J188" i="13"/>
  <c r="P188" i="13" s="1"/>
  <c r="J187" i="13"/>
  <c r="P187" i="13" s="1"/>
  <c r="J170" i="13"/>
  <c r="J169" i="13"/>
  <c r="J168" i="13"/>
  <c r="J167" i="13"/>
  <c r="L166" i="13"/>
  <c r="J166" i="13" s="1"/>
  <c r="J165" i="13"/>
  <c r="J164" i="13"/>
  <c r="P164" i="13" s="1"/>
  <c r="L163" i="13"/>
  <c r="K163" i="13"/>
  <c r="J163" i="13" s="1"/>
  <c r="P163" i="13" s="1"/>
  <c r="J156" i="13"/>
  <c r="P156" i="13" s="1"/>
  <c r="J151" i="13"/>
  <c r="P151" i="13" s="1"/>
  <c r="J150" i="13"/>
  <c r="P150" i="13" s="1"/>
  <c r="L148" i="13"/>
  <c r="K148" i="13"/>
  <c r="V250" i="13"/>
  <c r="V249" i="13"/>
  <c r="V248" i="13"/>
  <c r="X247" i="13"/>
  <c r="X245" i="13" s="1"/>
  <c r="W247" i="13"/>
  <c r="W245" i="13" s="1"/>
  <c r="V244" i="13"/>
  <c r="V242" i="13" s="1"/>
  <c r="X242" i="13"/>
  <c r="W242" i="13"/>
  <c r="V241" i="13"/>
  <c r="V239" i="13" s="1"/>
  <c r="X239" i="13"/>
  <c r="W239" i="13"/>
  <c r="V238" i="13"/>
  <c r="V236" i="13" s="1"/>
  <c r="X236" i="13"/>
  <c r="W236" i="13"/>
  <c r="V235" i="13"/>
  <c r="V233" i="13" s="1"/>
  <c r="X233" i="13"/>
  <c r="W233" i="13"/>
  <c r="V229" i="13"/>
  <c r="X226" i="13"/>
  <c r="J250" i="13"/>
  <c r="P250" i="13" s="1"/>
  <c r="J249" i="13"/>
  <c r="P249" i="13" s="1"/>
  <c r="J248" i="13"/>
  <c r="L247" i="13"/>
  <c r="L245" i="13" s="1"/>
  <c r="K245" i="13"/>
  <c r="J244" i="13"/>
  <c r="J242" i="13" s="1"/>
  <c r="L242" i="13"/>
  <c r="K242" i="13"/>
  <c r="J241" i="13"/>
  <c r="J239" i="13" s="1"/>
  <c r="L239" i="13"/>
  <c r="K239" i="13"/>
  <c r="J238" i="13"/>
  <c r="J236" i="13" s="1"/>
  <c r="L236" i="13"/>
  <c r="R236" i="13" s="1"/>
  <c r="K236" i="13"/>
  <c r="J235" i="13"/>
  <c r="J233" i="13" s="1"/>
  <c r="L233" i="13"/>
  <c r="K233" i="13"/>
  <c r="J229" i="13"/>
  <c r="K226" i="13"/>
  <c r="V279" i="13"/>
  <c r="V277" i="13" s="1"/>
  <c r="X277" i="13"/>
  <c r="W277" i="13"/>
  <c r="V272" i="13"/>
  <c r="V271" i="13"/>
  <c r="V270" i="13"/>
  <c r="V269" i="13"/>
  <c r="V268" i="13"/>
  <c r="X265" i="13"/>
  <c r="W265" i="13"/>
  <c r="V263" i="13"/>
  <c r="V262" i="13"/>
  <c r="X259" i="13"/>
  <c r="V258" i="13"/>
  <c r="V256" i="13" s="1"/>
  <c r="X256" i="13"/>
  <c r="W256" i="13"/>
  <c r="V255" i="13"/>
  <c r="V253" i="13" s="1"/>
  <c r="X253" i="13"/>
  <c r="W253" i="13"/>
  <c r="Q282" i="13"/>
  <c r="J279" i="13"/>
  <c r="L277" i="13"/>
  <c r="K277" i="13"/>
  <c r="J272" i="13"/>
  <c r="J271" i="13"/>
  <c r="J270" i="13"/>
  <c r="J269" i="13"/>
  <c r="P269" i="13" s="1"/>
  <c r="J268" i="13"/>
  <c r="L265" i="13"/>
  <c r="J267" i="13"/>
  <c r="J265" i="13" s="1"/>
  <c r="J263" i="13"/>
  <c r="J262" i="13"/>
  <c r="L259" i="13"/>
  <c r="K259" i="13"/>
  <c r="J258" i="13"/>
  <c r="J256" i="13" s="1"/>
  <c r="L256" i="13"/>
  <c r="R256" i="13" s="1"/>
  <c r="K256" i="13"/>
  <c r="Q256" i="13" s="1"/>
  <c r="J255" i="13"/>
  <c r="J253" i="13" s="1"/>
  <c r="L253" i="13"/>
  <c r="K253" i="13"/>
  <c r="Q253" i="13" s="1"/>
  <c r="G270" i="13"/>
  <c r="G269" i="13"/>
  <c r="V315" i="13"/>
  <c r="V314" i="13"/>
  <c r="X312" i="13"/>
  <c r="W312" i="13"/>
  <c r="V311" i="13"/>
  <c r="V309" i="13" s="1"/>
  <c r="X309" i="13"/>
  <c r="W309" i="13"/>
  <c r="V308" i="13"/>
  <c r="V306" i="13" s="1"/>
  <c r="X306" i="13"/>
  <c r="W306" i="13"/>
  <c r="V305" i="13"/>
  <c r="V304" i="13"/>
  <c r="V303" i="13"/>
  <c r="V302" i="13"/>
  <c r="X300" i="13"/>
  <c r="W300" i="13"/>
  <c r="V299" i="13"/>
  <c r="V298" i="13"/>
  <c r="V297" i="13"/>
  <c r="V296" i="13"/>
  <c r="X294" i="13"/>
  <c r="X287" i="13" s="1"/>
  <c r="W294" i="13"/>
  <c r="W287" i="13" s="1"/>
  <c r="V293" i="13"/>
  <c r="V292" i="13"/>
  <c r="V291" i="13"/>
  <c r="V289" i="13" s="1"/>
  <c r="X289" i="13"/>
  <c r="W289" i="13"/>
  <c r="J315" i="13"/>
  <c r="J314" i="13"/>
  <c r="L312" i="13"/>
  <c r="K312" i="13"/>
  <c r="J311" i="13"/>
  <c r="J309" i="13" s="1"/>
  <c r="L309" i="13"/>
  <c r="R309" i="13" s="1"/>
  <c r="K309" i="13"/>
  <c r="J308" i="13"/>
  <c r="J306" i="13" s="1"/>
  <c r="L306" i="13"/>
  <c r="R306" i="13" s="1"/>
  <c r="K306" i="13"/>
  <c r="J305" i="13"/>
  <c r="J304" i="13"/>
  <c r="J303" i="13"/>
  <c r="J302" i="13"/>
  <c r="L300" i="13"/>
  <c r="R300" i="13" s="1"/>
  <c r="K300" i="13"/>
  <c r="Q300" i="13" s="1"/>
  <c r="J299" i="13"/>
  <c r="J298" i="13"/>
  <c r="P298" i="13" s="1"/>
  <c r="J297" i="13"/>
  <c r="J296" i="13"/>
  <c r="J294" i="13" s="1"/>
  <c r="L294" i="13"/>
  <c r="L287" i="13" s="1"/>
  <c r="K294" i="13"/>
  <c r="J293" i="13"/>
  <c r="J292" i="13"/>
  <c r="J291" i="13"/>
  <c r="L289" i="13"/>
  <c r="K289" i="13"/>
  <c r="G315" i="13"/>
  <c r="G314" i="13"/>
  <c r="I312" i="13"/>
  <c r="H312" i="13"/>
  <c r="G311" i="13"/>
  <c r="G309" i="13" s="1"/>
  <c r="I309" i="13"/>
  <c r="H309" i="13"/>
  <c r="G308" i="13"/>
  <c r="G306" i="13" s="1"/>
  <c r="I306" i="13"/>
  <c r="H306" i="13"/>
  <c r="G305" i="13"/>
  <c r="G304" i="13"/>
  <c r="G303" i="13"/>
  <c r="G302" i="13"/>
  <c r="I300" i="13"/>
  <c r="H300" i="13"/>
  <c r="G299" i="13"/>
  <c r="G298" i="13"/>
  <c r="G297" i="13"/>
  <c r="G296" i="13"/>
  <c r="I294" i="13"/>
  <c r="H294" i="13"/>
  <c r="G293" i="13"/>
  <c r="G292" i="13"/>
  <c r="G291" i="13"/>
  <c r="I289" i="13"/>
  <c r="I287" i="13" s="1"/>
  <c r="H289" i="13"/>
  <c r="V362" i="13"/>
  <c r="V361" i="13" s="1"/>
  <c r="V359" i="13" s="1"/>
  <c r="X361" i="13"/>
  <c r="X359" i="13" s="1"/>
  <c r="W361" i="13"/>
  <c r="W359" i="13" s="1"/>
  <c r="V358" i="13"/>
  <c r="V356" i="13" s="1"/>
  <c r="X356" i="13"/>
  <c r="W356" i="13"/>
  <c r="V355" i="13"/>
  <c r="V354" i="13"/>
  <c r="V353" i="13"/>
  <c r="X351" i="13"/>
  <c r="W351" i="13"/>
  <c r="V350" i="13"/>
  <c r="V349" i="13"/>
  <c r="X348" i="13"/>
  <c r="W348" i="13"/>
  <c r="W345" i="13" s="1"/>
  <c r="V347" i="13"/>
  <c r="V341" i="13"/>
  <c r="V340" i="13"/>
  <c r="V339" i="13"/>
  <c r="V338" i="13"/>
  <c r="X337" i="13"/>
  <c r="W337" i="13"/>
  <c r="V331" i="13"/>
  <c r="V330" i="13"/>
  <c r="V329" i="13"/>
  <c r="V328" i="13"/>
  <c r="X327" i="13"/>
  <c r="X325" i="13" s="1"/>
  <c r="W327" i="13"/>
  <c r="V320" i="13"/>
  <c r="V318" i="13" s="1"/>
  <c r="X318" i="13"/>
  <c r="W318" i="13"/>
  <c r="J362" i="13"/>
  <c r="J361" i="13" s="1"/>
  <c r="J359" i="13" s="1"/>
  <c r="P359" i="13" s="1"/>
  <c r="L361" i="13"/>
  <c r="L359" i="13" s="1"/>
  <c r="K361" i="13"/>
  <c r="K359" i="13" s="1"/>
  <c r="J358" i="13"/>
  <c r="J356" i="13" s="1"/>
  <c r="L356" i="13"/>
  <c r="K356" i="13"/>
  <c r="J355" i="13"/>
  <c r="J351" i="13" s="1"/>
  <c r="J354" i="13"/>
  <c r="J353" i="13"/>
  <c r="L351" i="13"/>
  <c r="R351" i="13" s="1"/>
  <c r="K351" i="13"/>
  <c r="Q351" i="13" s="1"/>
  <c r="J350" i="13"/>
  <c r="J349" i="13"/>
  <c r="L348" i="13"/>
  <c r="L345" i="13" s="1"/>
  <c r="K348" i="13"/>
  <c r="K345" i="13" s="1"/>
  <c r="J347" i="13"/>
  <c r="P347" i="13" s="1"/>
  <c r="J342" i="13"/>
  <c r="J341" i="13"/>
  <c r="P341" i="13" s="1"/>
  <c r="J340" i="13"/>
  <c r="J339" i="13"/>
  <c r="J338" i="13"/>
  <c r="L337" i="13"/>
  <c r="R337" i="13" s="1"/>
  <c r="K337" i="13"/>
  <c r="J331" i="13"/>
  <c r="P331" i="13" s="1"/>
  <c r="J330" i="13"/>
  <c r="J329" i="13"/>
  <c r="J328" i="13"/>
  <c r="L327" i="13"/>
  <c r="L325" i="13" s="1"/>
  <c r="K327" i="13"/>
  <c r="J320" i="13"/>
  <c r="J318" i="13" s="1"/>
  <c r="L318" i="13"/>
  <c r="K318" i="13"/>
  <c r="Q318" i="13" s="1"/>
  <c r="V403" i="13"/>
  <c r="X402" i="13"/>
  <c r="X400" i="13" s="1"/>
  <c r="W400" i="13"/>
  <c r="V399" i="13"/>
  <c r="V397" i="13" s="1"/>
  <c r="X397" i="13"/>
  <c r="W397" i="13"/>
  <c r="V396" i="13"/>
  <c r="V394" i="13" s="1"/>
  <c r="X394" i="13"/>
  <c r="W394" i="13"/>
  <c r="V393" i="13"/>
  <c r="V392" i="13"/>
  <c r="V391" i="13"/>
  <c r="V390" i="13"/>
  <c r="X388" i="13"/>
  <c r="X387" i="13" s="1"/>
  <c r="X385" i="13" s="1"/>
  <c r="V380" i="13"/>
  <c r="V379" i="13"/>
  <c r="X377" i="13"/>
  <c r="W377" i="13"/>
  <c r="V376" i="13"/>
  <c r="V375" i="13"/>
  <c r="X373" i="13"/>
  <c r="W373" i="13"/>
  <c r="V371" i="13"/>
  <c r="V370" i="13"/>
  <c r="X368" i="13"/>
  <c r="X367" i="13" s="1"/>
  <c r="J403" i="13"/>
  <c r="L402" i="13"/>
  <c r="L400" i="13" s="1"/>
  <c r="K400" i="13"/>
  <c r="J399" i="13"/>
  <c r="J397" i="13" s="1"/>
  <c r="L397" i="13"/>
  <c r="K397" i="13"/>
  <c r="J396" i="13"/>
  <c r="L394" i="13"/>
  <c r="R394" i="13" s="1"/>
  <c r="K394" i="13"/>
  <c r="J393" i="13"/>
  <c r="J392" i="13"/>
  <c r="J391" i="13"/>
  <c r="J390" i="13"/>
  <c r="L388" i="13"/>
  <c r="L387" i="13" s="1"/>
  <c r="J380" i="13"/>
  <c r="J379" i="13"/>
  <c r="L377" i="13"/>
  <c r="R377" i="13" s="1"/>
  <c r="K377" i="13"/>
  <c r="Q377" i="13" s="1"/>
  <c r="J376" i="13"/>
  <c r="J375" i="13"/>
  <c r="P375" i="13" s="1"/>
  <c r="L373" i="13"/>
  <c r="R373" i="13" s="1"/>
  <c r="K373" i="13"/>
  <c r="J371" i="13"/>
  <c r="J370" i="13"/>
  <c r="P370" i="13" s="1"/>
  <c r="I365" i="13"/>
  <c r="H365" i="13"/>
  <c r="G365" i="13" s="1"/>
  <c r="G370" i="13"/>
  <c r="G371" i="13"/>
  <c r="G392" i="13"/>
  <c r="V441" i="13"/>
  <c r="V440" i="13"/>
  <c r="X438" i="13"/>
  <c r="W438" i="13"/>
  <c r="V436" i="13"/>
  <c r="V434" i="13" s="1"/>
  <c r="X434" i="13"/>
  <c r="W434" i="13"/>
  <c r="V433" i="13"/>
  <c r="V432" i="13"/>
  <c r="W431" i="13"/>
  <c r="X429" i="13"/>
  <c r="V428" i="13"/>
  <c r="V426" i="13" s="1"/>
  <c r="X426" i="13"/>
  <c r="W426" i="13"/>
  <c r="V425" i="13"/>
  <c r="V423" i="13" s="1"/>
  <c r="X423" i="13"/>
  <c r="W423" i="13"/>
  <c r="V422" i="13"/>
  <c r="V420" i="13" s="1"/>
  <c r="X420" i="13"/>
  <c r="W420" i="13"/>
  <c r="V419" i="13"/>
  <c r="V418" i="13"/>
  <c r="X417" i="13"/>
  <c r="X415" i="13" s="1"/>
  <c r="W417" i="13"/>
  <c r="W415" i="13" s="1"/>
  <c r="V414" i="13"/>
  <c r="V412" i="13" s="1"/>
  <c r="X412" i="13"/>
  <c r="W412" i="13"/>
  <c r="V411" i="13"/>
  <c r="V408" i="13" s="1"/>
  <c r="V410" i="13"/>
  <c r="X408" i="13"/>
  <c r="W408" i="13"/>
  <c r="J441" i="13"/>
  <c r="J440" i="13"/>
  <c r="L438" i="13"/>
  <c r="R438" i="13" s="1"/>
  <c r="K438" i="13"/>
  <c r="J436" i="13"/>
  <c r="J434" i="13" s="1"/>
  <c r="P434" i="13" s="1"/>
  <c r="L434" i="13"/>
  <c r="R434" i="13" s="1"/>
  <c r="K434" i="13"/>
  <c r="Q434" i="13" s="1"/>
  <c r="J433" i="13"/>
  <c r="J432" i="13"/>
  <c r="K431" i="13"/>
  <c r="J431" i="13" s="1"/>
  <c r="L429" i="13"/>
  <c r="J428" i="13"/>
  <c r="J426" i="13" s="1"/>
  <c r="L426" i="13"/>
  <c r="K426" i="13"/>
  <c r="J425" i="13"/>
  <c r="L423" i="13"/>
  <c r="K423" i="13"/>
  <c r="J422" i="13"/>
  <c r="J420" i="13" s="1"/>
  <c r="P420" i="13" s="1"/>
  <c r="L420" i="13"/>
  <c r="K420" i="13"/>
  <c r="J419" i="13"/>
  <c r="J418" i="13"/>
  <c r="L417" i="13"/>
  <c r="L415" i="13" s="1"/>
  <c r="K417" i="13"/>
  <c r="J414" i="13"/>
  <c r="J412" i="13" s="1"/>
  <c r="L412" i="13"/>
  <c r="K412" i="13"/>
  <c r="Q412" i="13" s="1"/>
  <c r="J411" i="13"/>
  <c r="P411" i="13" s="1"/>
  <c r="J410" i="13"/>
  <c r="P410" i="13" s="1"/>
  <c r="L408" i="13"/>
  <c r="R408" i="13" s="1"/>
  <c r="K408" i="13"/>
  <c r="X446" i="13"/>
  <c r="W444" i="13"/>
  <c r="W442" i="13" s="1"/>
  <c r="L446" i="13"/>
  <c r="K444" i="13"/>
  <c r="K442" i="13" s="1"/>
  <c r="D135" i="1"/>
  <c r="I446" i="13"/>
  <c r="I444" i="13" s="1"/>
  <c r="I442" i="13" s="1"/>
  <c r="H444" i="13"/>
  <c r="H442" i="13" s="1"/>
  <c r="G441" i="13"/>
  <c r="G440" i="13"/>
  <c r="G438" i="13" s="1"/>
  <c r="I438" i="13"/>
  <c r="H438" i="13"/>
  <c r="G436" i="13"/>
  <c r="G434" i="13" s="1"/>
  <c r="I434" i="13"/>
  <c r="H434" i="13"/>
  <c r="G433" i="13"/>
  <c r="G432" i="13"/>
  <c r="G431" i="13"/>
  <c r="G429" i="13" s="1"/>
  <c r="I429" i="13"/>
  <c r="G428" i="13"/>
  <c r="G426" i="13" s="1"/>
  <c r="I426" i="13"/>
  <c r="H426" i="13"/>
  <c r="G425" i="13"/>
  <c r="G423" i="13" s="1"/>
  <c r="I423" i="13"/>
  <c r="H423" i="13"/>
  <c r="G422" i="13"/>
  <c r="G420" i="13" s="1"/>
  <c r="I420" i="13"/>
  <c r="H420" i="13"/>
  <c r="G419" i="13"/>
  <c r="G418" i="13"/>
  <c r="I417" i="13"/>
  <c r="I415" i="13" s="1"/>
  <c r="H417" i="13"/>
  <c r="G414" i="13"/>
  <c r="G412" i="13" s="1"/>
  <c r="I412" i="13"/>
  <c r="H412" i="13"/>
  <c r="G411" i="13"/>
  <c r="G410" i="13"/>
  <c r="I408" i="13"/>
  <c r="H408" i="13"/>
  <c r="G403" i="13"/>
  <c r="G400" i="13" s="1"/>
  <c r="I400" i="13"/>
  <c r="H400" i="13"/>
  <c r="G399" i="13"/>
  <c r="G397" i="13" s="1"/>
  <c r="I397" i="13"/>
  <c r="H397" i="13"/>
  <c r="G396" i="13"/>
  <c r="G394" i="13" s="1"/>
  <c r="I394" i="13"/>
  <c r="H394" i="13"/>
  <c r="G393" i="13"/>
  <c r="G391" i="13"/>
  <c r="G390" i="13"/>
  <c r="I388" i="13"/>
  <c r="G384" i="13"/>
  <c r="G383" i="13"/>
  <c r="G381" i="13" s="1"/>
  <c r="G380" i="13"/>
  <c r="G379" i="13"/>
  <c r="I377" i="13"/>
  <c r="H377" i="13"/>
  <c r="G376" i="13"/>
  <c r="G375" i="13"/>
  <c r="G373" i="13" s="1"/>
  <c r="I373" i="13"/>
  <c r="H373" i="13"/>
  <c r="G362" i="13"/>
  <c r="G361" i="13" s="1"/>
  <c r="G359" i="13" s="1"/>
  <c r="I361" i="13"/>
  <c r="I359" i="13" s="1"/>
  <c r="H361" i="13"/>
  <c r="H359" i="13" s="1"/>
  <c r="G358" i="13"/>
  <c r="G356" i="13" s="1"/>
  <c r="I356" i="13"/>
  <c r="H356" i="13"/>
  <c r="G355" i="13"/>
  <c r="G354" i="13"/>
  <c r="G353" i="13"/>
  <c r="G351" i="13" s="1"/>
  <c r="I351" i="13"/>
  <c r="H351" i="13"/>
  <c r="G350" i="13"/>
  <c r="G349" i="13"/>
  <c r="I348" i="13"/>
  <c r="H348" i="13"/>
  <c r="H345" i="13" s="1"/>
  <c r="G347" i="13"/>
  <c r="G342" i="13"/>
  <c r="G341" i="13"/>
  <c r="G340" i="13"/>
  <c r="G339" i="13"/>
  <c r="G338" i="13"/>
  <c r="G331" i="13"/>
  <c r="G330" i="13"/>
  <c r="G329" i="13"/>
  <c r="G328" i="13"/>
  <c r="I327" i="13"/>
  <c r="G327" i="13" s="1"/>
  <c r="G320" i="13"/>
  <c r="G318" i="13" s="1"/>
  <c r="I318" i="13"/>
  <c r="H318" i="13"/>
  <c r="G286" i="13"/>
  <c r="G285" i="13"/>
  <c r="G283" i="13"/>
  <c r="H280" i="13"/>
  <c r="G279" i="13"/>
  <c r="G277" i="13" s="1"/>
  <c r="I277" i="13"/>
  <c r="H277" i="13"/>
  <c r="G272" i="13"/>
  <c r="G271" i="13"/>
  <c r="G268" i="13"/>
  <c r="I265" i="13"/>
  <c r="H265" i="13"/>
  <c r="G263" i="13"/>
  <c r="G262" i="13"/>
  <c r="G258" i="13"/>
  <c r="G256" i="13" s="1"/>
  <c r="I256" i="13"/>
  <c r="H256" i="13"/>
  <c r="G255" i="13"/>
  <c r="G253" i="13" s="1"/>
  <c r="I253" i="13"/>
  <c r="H253" i="13"/>
  <c r="G250" i="13"/>
  <c r="G249" i="13"/>
  <c r="G248" i="13"/>
  <c r="I247" i="13"/>
  <c r="I245" i="13" s="1"/>
  <c r="G244" i="13"/>
  <c r="G242" i="13" s="1"/>
  <c r="I242" i="13"/>
  <c r="H242" i="13"/>
  <c r="G241" i="13"/>
  <c r="G239" i="13" s="1"/>
  <c r="I239" i="13"/>
  <c r="H239" i="13"/>
  <c r="G238" i="13"/>
  <c r="G236" i="13" s="1"/>
  <c r="I236" i="13"/>
  <c r="H236" i="13"/>
  <c r="G235" i="13"/>
  <c r="G233" i="13" s="1"/>
  <c r="I233" i="13"/>
  <c r="H233" i="13"/>
  <c r="G229" i="13"/>
  <c r="I226" i="13"/>
  <c r="G223" i="13"/>
  <c r="G221" i="13" s="1"/>
  <c r="I221" i="13"/>
  <c r="H221" i="13"/>
  <c r="G220" i="13"/>
  <c r="G219" i="13"/>
  <c r="G218" i="13"/>
  <c r="G217" i="13"/>
  <c r="G216" i="13"/>
  <c r="G215" i="13"/>
  <c r="G214" i="13"/>
  <c r="I212" i="13"/>
  <c r="H212" i="13"/>
  <c r="G211" i="13"/>
  <c r="G210" i="13"/>
  <c r="G209" i="13"/>
  <c r="G208" i="13"/>
  <c r="I206" i="13"/>
  <c r="H206" i="13"/>
  <c r="G205" i="13"/>
  <c r="G203" i="13" s="1"/>
  <c r="I203" i="13"/>
  <c r="H203" i="13"/>
  <c r="G189" i="13"/>
  <c r="G188" i="13"/>
  <c r="G187" i="13"/>
  <c r="I185" i="13"/>
  <c r="H185" i="13"/>
  <c r="G184" i="13"/>
  <c r="G183" i="13"/>
  <c r="G182" i="13"/>
  <c r="G181" i="13"/>
  <c r="G178" i="13"/>
  <c r="G177" i="13"/>
  <c r="G170" i="13"/>
  <c r="G169" i="13"/>
  <c r="G168" i="13"/>
  <c r="G167" i="13"/>
  <c r="I166" i="13"/>
  <c r="G166" i="13" s="1"/>
  <c r="G165" i="13"/>
  <c r="G164" i="13"/>
  <c r="I163" i="13"/>
  <c r="H163" i="13"/>
  <c r="G156" i="13"/>
  <c r="G151" i="13"/>
  <c r="G150" i="13"/>
  <c r="I148" i="13"/>
  <c r="H148" i="13"/>
  <c r="G145" i="13"/>
  <c r="G143" i="13" s="1"/>
  <c r="I143" i="13"/>
  <c r="H143" i="13"/>
  <c r="G142" i="13"/>
  <c r="G140" i="13" s="1"/>
  <c r="I140" i="13"/>
  <c r="H140" i="13"/>
  <c r="G139" i="13"/>
  <c r="G137" i="13" s="1"/>
  <c r="I137" i="13"/>
  <c r="H137" i="13"/>
  <c r="G136" i="13"/>
  <c r="G134" i="13" s="1"/>
  <c r="I134" i="13"/>
  <c r="H134" i="13"/>
  <c r="G133" i="13"/>
  <c r="G132" i="13"/>
  <c r="I130" i="13"/>
  <c r="H130" i="13"/>
  <c r="G129" i="13"/>
  <c r="G127" i="13" s="1"/>
  <c r="I127" i="13"/>
  <c r="I120" i="13" s="1"/>
  <c r="H127" i="13"/>
  <c r="G126" i="13"/>
  <c r="G125" i="13"/>
  <c r="G124" i="13"/>
  <c r="I122" i="13"/>
  <c r="H122" i="13"/>
  <c r="G119" i="13"/>
  <c r="G117" i="13" s="1"/>
  <c r="I117" i="13"/>
  <c r="H117" i="13"/>
  <c r="G116" i="13"/>
  <c r="G114" i="13" s="1"/>
  <c r="I114" i="13"/>
  <c r="I101" i="13" s="1"/>
  <c r="H114" i="13"/>
  <c r="G113" i="13"/>
  <c r="G111" i="13" s="1"/>
  <c r="I111" i="13"/>
  <c r="H111" i="13"/>
  <c r="G110" i="13"/>
  <c r="G108" i="13" s="1"/>
  <c r="I108" i="13"/>
  <c r="H108" i="13"/>
  <c r="G105" i="13"/>
  <c r="G103" i="13" s="1"/>
  <c r="I103" i="13"/>
  <c r="H103" i="13"/>
  <c r="G99" i="13"/>
  <c r="I98" i="13"/>
  <c r="I95" i="13" s="1"/>
  <c r="I93" i="13" s="1"/>
  <c r="H98" i="13"/>
  <c r="H95" i="13" s="1"/>
  <c r="H93" i="13" s="1"/>
  <c r="G97" i="13"/>
  <c r="G92" i="13"/>
  <c r="G90" i="13" s="1"/>
  <c r="I90" i="13"/>
  <c r="H90" i="13"/>
  <c r="G89" i="13"/>
  <c r="G88" i="13"/>
  <c r="I87" i="13"/>
  <c r="G87" i="13" s="1"/>
  <c r="G86" i="13"/>
  <c r="G85" i="13"/>
  <c r="G81" i="13"/>
  <c r="G80" i="13"/>
  <c r="G78" i="13"/>
  <c r="G77" i="13"/>
  <c r="G76" i="13"/>
  <c r="G75" i="13"/>
  <c r="G74" i="13"/>
  <c r="G73" i="13"/>
  <c r="G72" i="13"/>
  <c r="G71" i="13"/>
  <c r="G67" i="13"/>
  <c r="G65" i="13" s="1"/>
  <c r="I65" i="13"/>
  <c r="H65" i="13"/>
  <c r="G64" i="13"/>
  <c r="G62" i="13" s="1"/>
  <c r="I62" i="13"/>
  <c r="H62" i="13"/>
  <c r="G61" i="13"/>
  <c r="G60" i="13"/>
  <c r="G59" i="13"/>
  <c r="G58" i="13"/>
  <c r="G57" i="13"/>
  <c r="G56" i="13"/>
  <c r="G55" i="13"/>
  <c r="G54" i="13"/>
  <c r="I53" i="13"/>
  <c r="G52" i="13"/>
  <c r="G51" i="13"/>
  <c r="G48" i="13"/>
  <c r="G47" i="13"/>
  <c r="I45" i="13"/>
  <c r="H45" i="13"/>
  <c r="G44" i="13"/>
  <c r="G43" i="13"/>
  <c r="G39" i="13"/>
  <c r="G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7" i="13"/>
  <c r="G16" i="13"/>
  <c r="I13" i="13"/>
  <c r="H13" i="13"/>
  <c r="U78" i="1"/>
  <c r="T78" i="1"/>
  <c r="I78" i="1"/>
  <c r="O78" i="1" s="1"/>
  <c r="H78" i="1"/>
  <c r="N78" i="1" s="1"/>
  <c r="F78" i="1"/>
  <c r="E78" i="1"/>
  <c r="D78" i="1" s="1"/>
  <c r="S38" i="1"/>
  <c r="G38" i="1"/>
  <c r="D38" i="1"/>
  <c r="U80" i="1"/>
  <c r="T80" i="1"/>
  <c r="I80" i="1"/>
  <c r="O80" i="1" s="1"/>
  <c r="H80" i="1"/>
  <c r="F80" i="1"/>
  <c r="E80" i="1"/>
  <c r="D80" i="1" s="1"/>
  <c r="N15" i="1"/>
  <c r="O15" i="1"/>
  <c r="N16" i="1"/>
  <c r="O16" i="1"/>
  <c r="N17" i="1"/>
  <c r="O17" i="1"/>
  <c r="N20" i="1"/>
  <c r="O20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4" i="1"/>
  <c r="O44" i="1"/>
  <c r="N45" i="1"/>
  <c r="O45" i="1"/>
  <c r="N48" i="1"/>
  <c r="O48" i="1"/>
  <c r="N49" i="1"/>
  <c r="O49" i="1"/>
  <c r="N50" i="1"/>
  <c r="O50" i="1"/>
  <c r="N51" i="1"/>
  <c r="O51" i="1"/>
  <c r="N55" i="1"/>
  <c r="O55" i="1"/>
  <c r="N57" i="1"/>
  <c r="O57" i="1"/>
  <c r="N60" i="1"/>
  <c r="O60" i="1"/>
  <c r="N63" i="1"/>
  <c r="O63" i="1"/>
  <c r="N66" i="1"/>
  <c r="O66" i="1"/>
  <c r="N68" i="1"/>
  <c r="O68" i="1"/>
  <c r="N69" i="1"/>
  <c r="O69" i="1"/>
  <c r="N70" i="1"/>
  <c r="O70" i="1"/>
  <c r="N71" i="1"/>
  <c r="O71" i="1"/>
  <c r="N74" i="1"/>
  <c r="O74" i="1"/>
  <c r="N75" i="1"/>
  <c r="O75" i="1"/>
  <c r="M79" i="1"/>
  <c r="N79" i="1"/>
  <c r="O79" i="1"/>
  <c r="N82" i="1"/>
  <c r="O82" i="1"/>
  <c r="N85" i="1"/>
  <c r="O85" i="1"/>
  <c r="N86" i="1"/>
  <c r="O86" i="1"/>
  <c r="N87" i="1"/>
  <c r="O87" i="1"/>
  <c r="N88" i="1"/>
  <c r="O88" i="1"/>
  <c r="N91" i="1"/>
  <c r="O91" i="1"/>
  <c r="N92" i="1"/>
  <c r="O92" i="1"/>
  <c r="N93" i="1"/>
  <c r="O93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2" i="1"/>
  <c r="O122" i="1"/>
  <c r="N123" i="1"/>
  <c r="O123" i="1"/>
  <c r="N126" i="1"/>
  <c r="O126" i="1"/>
  <c r="N127" i="1"/>
  <c r="O127" i="1"/>
  <c r="N130" i="1"/>
  <c r="O130" i="1"/>
  <c r="N131" i="1"/>
  <c r="O131" i="1"/>
  <c r="N134" i="1"/>
  <c r="O134" i="1"/>
  <c r="N135" i="1"/>
  <c r="O135" i="1"/>
  <c r="O136" i="1"/>
  <c r="S17" i="1"/>
  <c r="S16" i="1"/>
  <c r="S15" i="1"/>
  <c r="U13" i="1"/>
  <c r="T13" i="1"/>
  <c r="G17" i="1"/>
  <c r="G16" i="1"/>
  <c r="G15" i="1"/>
  <c r="I13" i="1"/>
  <c r="H13" i="1"/>
  <c r="F13" i="1"/>
  <c r="E13" i="1"/>
  <c r="S20" i="1"/>
  <c r="U18" i="1"/>
  <c r="T18" i="1"/>
  <c r="G20" i="1"/>
  <c r="I18" i="1"/>
  <c r="H18" i="1"/>
  <c r="F18" i="1"/>
  <c r="E18" i="1"/>
  <c r="D18" i="1" s="1"/>
  <c r="S41" i="1"/>
  <c r="S40" i="1"/>
  <c r="S39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U21" i="1"/>
  <c r="T21" i="1"/>
  <c r="G41" i="1"/>
  <c r="G40" i="1"/>
  <c r="G39" i="1"/>
  <c r="G37" i="1"/>
  <c r="G36" i="1"/>
  <c r="G35" i="1"/>
  <c r="G34" i="1"/>
  <c r="G33" i="1"/>
  <c r="G32" i="1"/>
  <c r="M32" i="1" s="1"/>
  <c r="G31" i="1"/>
  <c r="G30" i="1"/>
  <c r="M30" i="1" s="1"/>
  <c r="G29" i="1"/>
  <c r="G28" i="1"/>
  <c r="G27" i="1"/>
  <c r="G26" i="1"/>
  <c r="G25" i="1"/>
  <c r="G24" i="1"/>
  <c r="G23" i="1"/>
  <c r="I21" i="1"/>
  <c r="H21" i="1"/>
  <c r="F21" i="1"/>
  <c r="E21" i="1"/>
  <c r="S45" i="1"/>
  <c r="S44" i="1"/>
  <c r="U42" i="1"/>
  <c r="T42" i="1"/>
  <c r="G45" i="1"/>
  <c r="G44" i="1"/>
  <c r="I42" i="1"/>
  <c r="H42" i="1"/>
  <c r="N42" i="1" s="1"/>
  <c r="F42" i="1"/>
  <c r="E42" i="1"/>
  <c r="S51" i="1"/>
  <c r="S50" i="1"/>
  <c r="S49" i="1"/>
  <c r="S48" i="1"/>
  <c r="U47" i="1"/>
  <c r="U46" i="1" s="1"/>
  <c r="T47" i="1"/>
  <c r="S47" i="1" s="1"/>
  <c r="G51" i="1"/>
  <c r="G50" i="1"/>
  <c r="G49" i="1"/>
  <c r="G48" i="1"/>
  <c r="I47" i="1"/>
  <c r="I46" i="1" s="1"/>
  <c r="H47" i="1"/>
  <c r="G47" i="1" s="1"/>
  <c r="U72" i="1"/>
  <c r="T72" i="1"/>
  <c r="S71" i="1"/>
  <c r="S70" i="1"/>
  <c r="S69" i="1"/>
  <c r="S68" i="1"/>
  <c r="U67" i="1"/>
  <c r="U64" i="1" s="1"/>
  <c r="T67" i="1"/>
  <c r="T64" i="1" s="1"/>
  <c r="S66" i="1"/>
  <c r="S63" i="1"/>
  <c r="U61" i="1"/>
  <c r="T61" i="1"/>
  <c r="S60" i="1"/>
  <c r="U58" i="1"/>
  <c r="T58" i="1"/>
  <c r="S57" i="1"/>
  <c r="U56" i="1"/>
  <c r="T56" i="1"/>
  <c r="S55" i="1"/>
  <c r="U54" i="1"/>
  <c r="T54" i="1"/>
  <c r="I72" i="1"/>
  <c r="H72" i="1"/>
  <c r="G71" i="1"/>
  <c r="G70" i="1"/>
  <c r="G69" i="1"/>
  <c r="G68" i="1"/>
  <c r="I67" i="1"/>
  <c r="I64" i="1" s="1"/>
  <c r="H67" i="1"/>
  <c r="H64" i="1" s="1"/>
  <c r="G66" i="1"/>
  <c r="G63" i="1"/>
  <c r="I61" i="1"/>
  <c r="H61" i="1"/>
  <c r="G60" i="1"/>
  <c r="I58" i="1"/>
  <c r="H58" i="1"/>
  <c r="G57" i="1"/>
  <c r="I56" i="1"/>
  <c r="H56" i="1"/>
  <c r="G56" i="1" s="1"/>
  <c r="G55" i="1"/>
  <c r="I54" i="1"/>
  <c r="H54" i="1"/>
  <c r="F47" i="1"/>
  <c r="F46" i="1" s="1"/>
  <c r="E47" i="1"/>
  <c r="E46" i="1" s="1"/>
  <c r="D48" i="1"/>
  <c r="D49" i="1"/>
  <c r="D50" i="1"/>
  <c r="D51" i="1"/>
  <c r="F54" i="1"/>
  <c r="E54" i="1"/>
  <c r="D55" i="1"/>
  <c r="F56" i="1"/>
  <c r="E56" i="1"/>
  <c r="D57" i="1"/>
  <c r="F58" i="1"/>
  <c r="E58" i="1"/>
  <c r="F61" i="1"/>
  <c r="E61" i="1"/>
  <c r="F67" i="1"/>
  <c r="F64" i="1" s="1"/>
  <c r="E67" i="1"/>
  <c r="D68" i="1"/>
  <c r="D69" i="1"/>
  <c r="D70" i="1"/>
  <c r="D71" i="1"/>
  <c r="S75" i="1"/>
  <c r="S74" i="1"/>
  <c r="G75" i="1"/>
  <c r="G74" i="1"/>
  <c r="F72" i="1"/>
  <c r="E72" i="1"/>
  <c r="D75" i="1"/>
  <c r="U83" i="1"/>
  <c r="T83" i="1"/>
  <c r="S82" i="1"/>
  <c r="S78" i="1"/>
  <c r="I83" i="1"/>
  <c r="H83" i="1"/>
  <c r="G83" i="1" s="1"/>
  <c r="G82" i="1"/>
  <c r="G78" i="1"/>
  <c r="S88" i="1"/>
  <c r="S87" i="1"/>
  <c r="S86" i="1"/>
  <c r="S85" i="1"/>
  <c r="G88" i="1"/>
  <c r="G87" i="1"/>
  <c r="G86" i="1"/>
  <c r="G85" i="1"/>
  <c r="F83" i="1"/>
  <c r="E83" i="1"/>
  <c r="D86" i="1"/>
  <c r="S93" i="1"/>
  <c r="S92" i="1"/>
  <c r="S91" i="1"/>
  <c r="U89" i="1"/>
  <c r="T89" i="1"/>
  <c r="S89" i="1" s="1"/>
  <c r="G93" i="1"/>
  <c r="G92" i="1"/>
  <c r="G91" i="1"/>
  <c r="I89" i="1"/>
  <c r="H89" i="1"/>
  <c r="F89" i="1"/>
  <c r="E89" i="1"/>
  <c r="D93" i="1"/>
  <c r="D91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U96" i="1"/>
  <c r="U94" i="1" s="1"/>
  <c r="T96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I96" i="1"/>
  <c r="I94" i="1" s="1"/>
  <c r="H96" i="1"/>
  <c r="H94" i="1" s="1"/>
  <c r="F96" i="1"/>
  <c r="F94" i="1" s="1"/>
  <c r="E96" i="1"/>
  <c r="E94" i="1" s="1"/>
  <c r="S119" i="1"/>
  <c r="S118" i="1"/>
  <c r="G119" i="1"/>
  <c r="G11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S127" i="1"/>
  <c r="S126" i="1"/>
  <c r="U124" i="1"/>
  <c r="T124" i="1"/>
  <c r="G127" i="1"/>
  <c r="G126" i="1"/>
  <c r="I124" i="1"/>
  <c r="H124" i="1"/>
  <c r="F124" i="1"/>
  <c r="E124" i="1"/>
  <c r="D126" i="1"/>
  <c r="S131" i="1"/>
  <c r="S130" i="1"/>
  <c r="U128" i="1"/>
  <c r="T128" i="1"/>
  <c r="G131" i="1"/>
  <c r="G130" i="1"/>
  <c r="I128" i="1"/>
  <c r="H128" i="1"/>
  <c r="F128" i="1"/>
  <c r="E128" i="1"/>
  <c r="D131" i="1"/>
  <c r="D130" i="1"/>
  <c r="U120" i="1"/>
  <c r="T120" i="1"/>
  <c r="I120" i="1"/>
  <c r="H120" i="1"/>
  <c r="F120" i="1"/>
  <c r="E120" i="1"/>
  <c r="U132" i="1"/>
  <c r="T132" i="1"/>
  <c r="S132" i="1" s="1"/>
  <c r="I132" i="1"/>
  <c r="F132" i="1"/>
  <c r="E132" i="1"/>
  <c r="S136" i="1"/>
  <c r="S135" i="1"/>
  <c r="S134" i="1"/>
  <c r="S123" i="1"/>
  <c r="S122" i="1"/>
  <c r="G135" i="1"/>
  <c r="J446" i="13" s="1"/>
  <c r="J444" i="13" s="1"/>
  <c r="J442" i="13" s="1"/>
  <c r="G134" i="1"/>
  <c r="G123" i="1"/>
  <c r="G122" i="1"/>
  <c r="D41" i="1"/>
  <c r="D15" i="1"/>
  <c r="D16" i="1"/>
  <c r="D17" i="1"/>
  <c r="D20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2" i="1"/>
  <c r="D44" i="1"/>
  <c r="D45" i="1"/>
  <c r="D60" i="1"/>
  <c r="D63" i="1"/>
  <c r="D66" i="1"/>
  <c r="D74" i="1"/>
  <c r="D82" i="1"/>
  <c r="D85" i="1"/>
  <c r="D87" i="1"/>
  <c r="D88" i="1"/>
  <c r="D92" i="1"/>
  <c r="D98" i="1"/>
  <c r="D122" i="1"/>
  <c r="D123" i="1"/>
  <c r="D127" i="1"/>
  <c r="D134" i="1"/>
  <c r="D136" i="1"/>
  <c r="T46" i="1"/>
  <c r="D61" i="1"/>
  <c r="M38" i="1"/>
  <c r="W385" i="13"/>
  <c r="K387" i="13"/>
  <c r="K385" i="13" s="1"/>
  <c r="L444" i="13"/>
  <c r="L442" i="13" s="1"/>
  <c r="J417" i="13"/>
  <c r="J415" i="13" s="1"/>
  <c r="K415" i="13"/>
  <c r="J438" i="13"/>
  <c r="H120" i="13"/>
  <c r="G284" i="13"/>
  <c r="G267" i="13"/>
  <c r="G265" i="13" s="1"/>
  <c r="I280" i="13"/>
  <c r="G368" i="13"/>
  <c r="H259" i="13"/>
  <c r="G122" i="13"/>
  <c r="H68" i="13"/>
  <c r="H226" i="13"/>
  <c r="M50" i="15"/>
  <c r="D70" i="15"/>
  <c r="J368" i="13"/>
  <c r="P376" i="13"/>
  <c r="P393" i="13"/>
  <c r="P339" i="13"/>
  <c r="Q294" i="13"/>
  <c r="P305" i="13"/>
  <c r="P314" i="13"/>
  <c r="R261" i="13"/>
  <c r="Q192" i="13"/>
  <c r="R194" i="13"/>
  <c r="P200" i="13"/>
  <c r="P220" i="13"/>
  <c r="Q111" i="13"/>
  <c r="P119" i="13"/>
  <c r="J15" i="13"/>
  <c r="J98" i="13"/>
  <c r="J95" i="13" s="1"/>
  <c r="P26" i="13"/>
  <c r="P30" i="13"/>
  <c r="P34" i="13"/>
  <c r="P81" i="13"/>
  <c r="Q98" i="13"/>
  <c r="P379" i="13"/>
  <c r="P304" i="13"/>
  <c r="Q236" i="13"/>
  <c r="Q242" i="13"/>
  <c r="P199" i="13"/>
  <c r="Q388" i="13"/>
  <c r="P292" i="13"/>
  <c r="P299" i="13"/>
  <c r="P303" i="13"/>
  <c r="R267" i="13"/>
  <c r="W259" i="13"/>
  <c r="R166" i="13"/>
  <c r="P193" i="13"/>
  <c r="P210" i="13"/>
  <c r="Q137" i="13"/>
  <c r="P113" i="13"/>
  <c r="R15" i="13"/>
  <c r="P24" i="13"/>
  <c r="P37" i="13"/>
  <c r="P52" i="13"/>
  <c r="Q62" i="13"/>
  <c r="R65" i="13"/>
  <c r="P74" i="13"/>
  <c r="P78" i="13"/>
  <c r="P85" i="13"/>
  <c r="P99" i="13"/>
  <c r="P262" i="13"/>
  <c r="P195" i="13"/>
  <c r="P126" i="13"/>
  <c r="Q140" i="13"/>
  <c r="Q148" i="13"/>
  <c r="Q417" i="13"/>
  <c r="P428" i="13"/>
  <c r="P432" i="13"/>
  <c r="P440" i="13"/>
  <c r="P380" i="13"/>
  <c r="P383" i="13"/>
  <c r="P391" i="13"/>
  <c r="P354" i="13"/>
  <c r="L226" i="13"/>
  <c r="J206" i="13"/>
  <c r="P168" i="13"/>
  <c r="R185" i="13"/>
  <c r="R203" i="13"/>
  <c r="P353" i="13"/>
  <c r="R402" i="13"/>
  <c r="R417" i="13"/>
  <c r="R423" i="13"/>
  <c r="Q438" i="13"/>
  <c r="Q368" i="13"/>
  <c r="P371" i="13"/>
  <c r="Q381" i="13"/>
  <c r="R388" i="13"/>
  <c r="R397" i="13"/>
  <c r="G289" i="13"/>
  <c r="Q306" i="13"/>
  <c r="J247" i="13"/>
  <c r="J245" i="13" s="1"/>
  <c r="R221" i="13"/>
  <c r="R415" i="13"/>
  <c r="Q420" i="13"/>
  <c r="Q426" i="13"/>
  <c r="P392" i="13"/>
  <c r="Q397" i="13"/>
  <c r="P403" i="13"/>
  <c r="P340" i="13"/>
  <c r="Q267" i="13"/>
  <c r="R228" i="13"/>
  <c r="R242" i="13"/>
  <c r="P169" i="13"/>
  <c r="P221" i="13"/>
  <c r="P108" i="13"/>
  <c r="P114" i="13"/>
  <c r="W68" i="13"/>
  <c r="P125" i="13"/>
  <c r="R98" i="13"/>
  <c r="R87" i="13"/>
  <c r="P64" i="13"/>
  <c r="R53" i="13"/>
  <c r="P84" i="13"/>
  <c r="P145" i="13"/>
  <c r="H66" i="15"/>
  <c r="G154" i="13"/>
  <c r="I345" i="13"/>
  <c r="J429" i="13"/>
  <c r="G367" i="13"/>
  <c r="P293" i="13"/>
  <c r="P223" i="13"/>
  <c r="R49" i="13"/>
  <c r="V261" i="13"/>
  <c r="V259" i="13" s="1"/>
  <c r="P166" i="13"/>
  <c r="R206" i="13"/>
  <c r="P215" i="13"/>
  <c r="J122" i="13"/>
  <c r="P122" i="13" s="1"/>
  <c r="P182" i="13"/>
  <c r="J282" i="13"/>
  <c r="J280" i="13" s="1"/>
  <c r="J394" i="13"/>
  <c r="P394" i="13" s="1"/>
  <c r="J327" i="13"/>
  <c r="P291" i="13"/>
  <c r="J261" i="13"/>
  <c r="J259" i="13" s="1"/>
  <c r="Q221" i="13"/>
  <c r="Q15" i="13"/>
  <c r="Q65" i="13"/>
  <c r="Q373" i="13"/>
  <c r="Q337" i="13"/>
  <c r="P349" i="13"/>
  <c r="G300" i="13"/>
  <c r="P209" i="13"/>
  <c r="R103" i="13"/>
  <c r="Q114" i="13"/>
  <c r="P43" i="13"/>
  <c r="P61" i="13"/>
  <c r="K280" i="13"/>
  <c r="Q280" i="13" s="1"/>
  <c r="G282" i="13"/>
  <c r="G280" i="13" s="1"/>
  <c r="Q190" i="13"/>
  <c r="I190" i="13"/>
  <c r="H190" i="13"/>
  <c r="P361" i="13"/>
  <c r="R95" i="13"/>
  <c r="L93" i="13"/>
  <c r="R93" i="13" s="1"/>
  <c r="P426" i="13"/>
  <c r="X365" i="13"/>
  <c r="J228" i="13"/>
  <c r="P228" i="13" s="1"/>
  <c r="J65" i="13"/>
  <c r="J175" i="13"/>
  <c r="J388" i="13"/>
  <c r="J277" i="13"/>
  <c r="P116" i="13"/>
  <c r="K287" i="13"/>
  <c r="P238" i="13"/>
  <c r="P110" i="13"/>
  <c r="G192" i="13"/>
  <c r="V130" i="13" l="1"/>
  <c r="R327" i="13"/>
  <c r="M46" i="15"/>
  <c r="G446" i="13"/>
  <c r="G444" i="13" s="1"/>
  <c r="G442" i="13" s="1"/>
  <c r="P136" i="13"/>
  <c r="Q361" i="13"/>
  <c r="G58" i="1"/>
  <c r="G148" i="13"/>
  <c r="G212" i="13"/>
  <c r="H287" i="13"/>
  <c r="N37" i="15"/>
  <c r="J348" i="13"/>
  <c r="P348" i="13" s="1"/>
  <c r="P422" i="13"/>
  <c r="P399" i="13"/>
  <c r="P311" i="13"/>
  <c r="M18" i="15"/>
  <c r="O37" i="15"/>
  <c r="M29" i="15"/>
  <c r="G408" i="13"/>
  <c r="P21" i="15"/>
  <c r="P255" i="13"/>
  <c r="P308" i="13"/>
  <c r="M36" i="15"/>
  <c r="N68" i="15"/>
  <c r="P142" i="13"/>
  <c r="P362" i="13"/>
  <c r="P92" i="13"/>
  <c r="F31" i="15"/>
  <c r="M39" i="15"/>
  <c r="P235" i="13"/>
  <c r="G54" i="1"/>
  <c r="M54" i="1" s="1"/>
  <c r="M54" i="15"/>
  <c r="P355" i="13"/>
  <c r="V284" i="13"/>
  <c r="X282" i="13"/>
  <c r="X280" i="13" s="1"/>
  <c r="X251" i="13" s="1"/>
  <c r="V53" i="13"/>
  <c r="N66" i="15"/>
  <c r="P241" i="13"/>
  <c r="X363" i="13"/>
  <c r="P129" i="13"/>
  <c r="Q348" i="13"/>
  <c r="R361" i="13"/>
  <c r="W325" i="13"/>
  <c r="V325" i="13" s="1"/>
  <c r="L31" i="15"/>
  <c r="N48" i="15"/>
  <c r="R31" i="15"/>
  <c r="P48" i="15"/>
  <c r="U74" i="15"/>
  <c r="U68" i="15" s="1"/>
  <c r="U66" i="15" s="1"/>
  <c r="P320" i="13"/>
  <c r="R259" i="13"/>
  <c r="Q68" i="13"/>
  <c r="J53" i="13"/>
  <c r="D58" i="15"/>
  <c r="D21" i="1"/>
  <c r="K93" i="13"/>
  <c r="Q95" i="13"/>
  <c r="M26" i="15"/>
  <c r="M28" i="1"/>
  <c r="M41" i="1"/>
  <c r="R446" i="13"/>
  <c r="G98" i="13"/>
  <c r="G95" i="13" s="1"/>
  <c r="G93" i="13" s="1"/>
  <c r="P358" i="13"/>
  <c r="M78" i="1"/>
  <c r="H46" i="1"/>
  <c r="G46" i="1" s="1"/>
  <c r="V206" i="13"/>
  <c r="V417" i="13"/>
  <c r="V415" i="13" s="1"/>
  <c r="D128" i="1"/>
  <c r="R368" i="13"/>
  <c r="G23" i="15"/>
  <c r="G21" i="15" s="1"/>
  <c r="P178" i="13"/>
  <c r="Q117" i="13"/>
  <c r="M63" i="15"/>
  <c r="P70" i="15"/>
  <c r="P368" i="13"/>
  <c r="O21" i="1"/>
  <c r="M34" i="1"/>
  <c r="R163" i="13"/>
  <c r="V98" i="13"/>
  <c r="V95" i="13" s="1"/>
  <c r="V93" i="13" s="1"/>
  <c r="V387" i="13"/>
  <c r="V385" i="13" s="1"/>
  <c r="G61" i="1"/>
  <c r="J87" i="13"/>
  <c r="P87" i="13" s="1"/>
  <c r="L68" i="13"/>
  <c r="L11" i="13" s="1"/>
  <c r="R11" i="13" s="1"/>
  <c r="M65" i="15"/>
  <c r="M17" i="15"/>
  <c r="R21" i="15"/>
  <c r="P436" i="13"/>
  <c r="M24" i="1"/>
  <c r="M36" i="1"/>
  <c r="H31" i="15"/>
  <c r="H19" i="15" s="1"/>
  <c r="H13" i="15" s="1"/>
  <c r="R74" i="15"/>
  <c r="R68" i="15" s="1"/>
  <c r="R66" i="15" s="1"/>
  <c r="Q93" i="13"/>
  <c r="K429" i="13"/>
  <c r="Q429" i="13" s="1"/>
  <c r="K325" i="13"/>
  <c r="K316" i="13" s="1"/>
  <c r="R356" i="13"/>
  <c r="I31" i="15"/>
  <c r="L21" i="15"/>
  <c r="P244" i="13"/>
  <c r="H52" i="1"/>
  <c r="M26" i="1"/>
  <c r="M39" i="1"/>
  <c r="N80" i="1"/>
  <c r="P356" i="13"/>
  <c r="E31" i="15"/>
  <c r="E19" i="15" s="1"/>
  <c r="E13" i="15" s="1"/>
  <c r="E11" i="15" s="1"/>
  <c r="E9" i="15" s="1"/>
  <c r="F68" i="15"/>
  <c r="F66" i="15" s="1"/>
  <c r="M73" i="15"/>
  <c r="N57" i="15"/>
  <c r="S124" i="1"/>
  <c r="M91" i="1"/>
  <c r="D67" i="1"/>
  <c r="D58" i="1"/>
  <c r="D54" i="1"/>
  <c r="D46" i="1"/>
  <c r="Q233" i="13"/>
  <c r="X154" i="13"/>
  <c r="X152" i="13" s="1"/>
  <c r="L101" i="13"/>
  <c r="R101" i="13" s="1"/>
  <c r="Q108" i="13"/>
  <c r="W101" i="13"/>
  <c r="P20" i="13"/>
  <c r="R45" i="13"/>
  <c r="P57" i="13"/>
  <c r="P59" i="13"/>
  <c r="P67" i="13"/>
  <c r="P80" i="13"/>
  <c r="D43" i="15"/>
  <c r="O76" i="15"/>
  <c r="M72" i="15"/>
  <c r="M25" i="15"/>
  <c r="O23" i="15"/>
  <c r="I21" i="15"/>
  <c r="I19" i="15" s="1"/>
  <c r="I13" i="15" s="1"/>
  <c r="G27" i="15"/>
  <c r="J15" i="15"/>
  <c r="M15" i="15" s="1"/>
  <c r="J23" i="15"/>
  <c r="M134" i="1"/>
  <c r="S46" i="1"/>
  <c r="Q261" i="13"/>
  <c r="P22" i="13"/>
  <c r="R442" i="13"/>
  <c r="Q127" i="13"/>
  <c r="W316" i="13"/>
  <c r="G128" i="1"/>
  <c r="S128" i="1"/>
  <c r="U52" i="1"/>
  <c r="P170" i="13"/>
  <c r="P16" i="13"/>
  <c r="P23" i="13"/>
  <c r="P31" i="13"/>
  <c r="P54" i="13"/>
  <c r="P56" i="13"/>
  <c r="P58" i="13"/>
  <c r="Q70" i="13"/>
  <c r="S54" i="1"/>
  <c r="T52" i="1"/>
  <c r="S52" i="1" s="1"/>
  <c r="P98" i="13"/>
  <c r="Q120" i="13"/>
  <c r="S58" i="1"/>
  <c r="N47" i="1"/>
  <c r="G45" i="13"/>
  <c r="P329" i="13"/>
  <c r="P328" i="13"/>
  <c r="P263" i="13"/>
  <c r="P242" i="13"/>
  <c r="V163" i="13"/>
  <c r="V185" i="13"/>
  <c r="Q122" i="13"/>
  <c r="P133" i="13"/>
  <c r="R134" i="13"/>
  <c r="V122" i="13"/>
  <c r="W120" i="13"/>
  <c r="Q103" i="13"/>
  <c r="P105" i="13"/>
  <c r="F21" i="15"/>
  <c r="D23" i="15"/>
  <c r="D33" i="15"/>
  <c r="D31" i="15" s="1"/>
  <c r="D76" i="15"/>
  <c r="D74" i="15" s="1"/>
  <c r="D68" i="15" s="1"/>
  <c r="D66" i="15" s="1"/>
  <c r="G15" i="15"/>
  <c r="G80" i="15"/>
  <c r="J27" i="15"/>
  <c r="Q247" i="13"/>
  <c r="P248" i="13"/>
  <c r="Q239" i="13"/>
  <c r="P53" i="13"/>
  <c r="Q49" i="13"/>
  <c r="Q53" i="13"/>
  <c r="P35" i="13"/>
  <c r="J226" i="13"/>
  <c r="P226" i="13" s="1"/>
  <c r="J101" i="13"/>
  <c r="P103" i="13"/>
  <c r="R444" i="13"/>
  <c r="J61" i="15"/>
  <c r="D124" i="1"/>
  <c r="G124" i="1"/>
  <c r="G67" i="1"/>
  <c r="G72" i="1"/>
  <c r="N56" i="1"/>
  <c r="M57" i="1"/>
  <c r="N61" i="1"/>
  <c r="M63" i="1"/>
  <c r="S56" i="1"/>
  <c r="S61" i="1"/>
  <c r="S67" i="1"/>
  <c r="S80" i="1"/>
  <c r="R19" i="15"/>
  <c r="R13" i="15" s="1"/>
  <c r="P37" i="15"/>
  <c r="S23" i="15"/>
  <c r="S43" i="15"/>
  <c r="S48" i="15"/>
  <c r="U41" i="15"/>
  <c r="P65" i="13"/>
  <c r="I52" i="1"/>
  <c r="G52" i="1" s="1"/>
  <c r="G64" i="1"/>
  <c r="S64" i="1"/>
  <c r="P396" i="13"/>
  <c r="G33" i="15"/>
  <c r="G57" i="15"/>
  <c r="G70" i="15"/>
  <c r="M70" i="15" s="1"/>
  <c r="J33" i="15"/>
  <c r="J37" i="15"/>
  <c r="S74" i="15"/>
  <c r="T52" i="15"/>
  <c r="Q52" i="15"/>
  <c r="Q41" i="15" s="1"/>
  <c r="Q11" i="15" s="1"/>
  <c r="Q9" i="15" s="1"/>
  <c r="R41" i="15"/>
  <c r="L41" i="15"/>
  <c r="M56" i="15"/>
  <c r="R70" i="13"/>
  <c r="R287" i="13"/>
  <c r="E41" i="15"/>
  <c r="D96" i="1"/>
  <c r="E64" i="1"/>
  <c r="D64" i="1" s="1"/>
  <c r="M123" i="1"/>
  <c r="M135" i="1"/>
  <c r="O132" i="1"/>
  <c r="G120" i="1"/>
  <c r="N128" i="1"/>
  <c r="M130" i="1"/>
  <c r="N124" i="1"/>
  <c r="M126" i="1"/>
  <c r="M118" i="1"/>
  <c r="M106" i="1"/>
  <c r="M112" i="1"/>
  <c r="M75" i="1"/>
  <c r="D56" i="1"/>
  <c r="N54" i="1"/>
  <c r="M55" i="1"/>
  <c r="O56" i="1"/>
  <c r="N58" i="1"/>
  <c r="M60" i="1"/>
  <c r="O61" i="1"/>
  <c r="O67" i="1"/>
  <c r="M69" i="1"/>
  <c r="M71" i="1"/>
  <c r="O47" i="1"/>
  <c r="M49" i="1"/>
  <c r="M51" i="1"/>
  <c r="O18" i="1"/>
  <c r="S18" i="1"/>
  <c r="S13" i="1"/>
  <c r="G80" i="1"/>
  <c r="M80" i="1" s="1"/>
  <c r="O52" i="15"/>
  <c r="I41" i="15"/>
  <c r="O128" i="1"/>
  <c r="M131" i="1"/>
  <c r="O124" i="1"/>
  <c r="M127" i="1"/>
  <c r="M119" i="1"/>
  <c r="M103" i="1"/>
  <c r="M109" i="1"/>
  <c r="M113" i="1"/>
  <c r="M87" i="1"/>
  <c r="M82" i="1"/>
  <c r="O54" i="1"/>
  <c r="O58" i="1"/>
  <c r="N67" i="1"/>
  <c r="M68" i="1"/>
  <c r="M70" i="1"/>
  <c r="N72" i="1"/>
  <c r="M47" i="1"/>
  <c r="O46" i="1"/>
  <c r="M48" i="1"/>
  <c r="M50" i="1"/>
  <c r="M33" i="1"/>
  <c r="M35" i="1"/>
  <c r="M37" i="1"/>
  <c r="M40" i="1"/>
  <c r="I49" i="13"/>
  <c r="G53" i="13"/>
  <c r="J402" i="13"/>
  <c r="J400" i="13" s="1"/>
  <c r="V402" i="13"/>
  <c r="V400" i="13" s="1"/>
  <c r="D27" i="15"/>
  <c r="D21" i="15" s="1"/>
  <c r="F41" i="15"/>
  <c r="D48" i="15"/>
  <c r="D41" i="15" s="1"/>
  <c r="D80" i="15"/>
  <c r="G48" i="15"/>
  <c r="H52" i="15"/>
  <c r="G76" i="15"/>
  <c r="M30" i="15"/>
  <c r="K31" i="15"/>
  <c r="M40" i="15"/>
  <c r="J43" i="15"/>
  <c r="M43" i="15" s="1"/>
  <c r="J48" i="15"/>
  <c r="O58" i="15"/>
  <c r="L74" i="15"/>
  <c r="J80" i="15"/>
  <c r="P57" i="15"/>
  <c r="P61" i="15" s="1"/>
  <c r="P58" i="15" s="1"/>
  <c r="P76" i="15"/>
  <c r="P74" i="15" s="1"/>
  <c r="P68" i="15" s="1"/>
  <c r="P66" i="15" s="1"/>
  <c r="S27" i="15"/>
  <c r="S57" i="15"/>
  <c r="S61" i="15" s="1"/>
  <c r="S58" i="15" s="1"/>
  <c r="S68" i="15"/>
  <c r="S66" i="15" s="1"/>
  <c r="V84" i="13"/>
  <c r="J377" i="13"/>
  <c r="P270" i="13"/>
  <c r="X101" i="13"/>
  <c r="M27" i="15"/>
  <c r="O48" i="15"/>
  <c r="N58" i="15"/>
  <c r="M83" i="15"/>
  <c r="P33" i="15"/>
  <c r="P31" i="15" s="1"/>
  <c r="P19" i="15" s="1"/>
  <c r="P13" i="15" s="1"/>
  <c r="U19" i="15"/>
  <c r="U13" i="15" s="1"/>
  <c r="S31" i="15"/>
  <c r="V337" i="13"/>
  <c r="V49" i="13"/>
  <c r="W11" i="13"/>
  <c r="V267" i="13"/>
  <c r="V265" i="13" s="1"/>
  <c r="V247" i="13"/>
  <c r="V245" i="13" s="1"/>
  <c r="X224" i="13"/>
  <c r="V13" i="13"/>
  <c r="P446" i="13"/>
  <c r="P39" i="13"/>
  <c r="P29" i="13"/>
  <c r="P27" i="13"/>
  <c r="P21" i="13"/>
  <c r="P19" i="13"/>
  <c r="Q13" i="13"/>
  <c r="R367" i="13"/>
  <c r="L365" i="13"/>
  <c r="L385" i="13"/>
  <c r="R385" i="13" s="1"/>
  <c r="J387" i="13"/>
  <c r="J385" i="13" s="1"/>
  <c r="R387" i="13"/>
  <c r="K365" i="13"/>
  <c r="Q365" i="13" s="1"/>
  <c r="Q367" i="13"/>
  <c r="J367" i="13"/>
  <c r="P397" i="13"/>
  <c r="L224" i="13"/>
  <c r="P229" i="13"/>
  <c r="J373" i="13"/>
  <c r="J337" i="13"/>
  <c r="G294" i="13"/>
  <c r="J312" i="13"/>
  <c r="P239" i="13"/>
  <c r="K265" i="13"/>
  <c r="K251" i="13" s="1"/>
  <c r="Q251" i="13" s="1"/>
  <c r="K224" i="13"/>
  <c r="Q245" i="13"/>
  <c r="R226" i="13"/>
  <c r="P236" i="13"/>
  <c r="W251" i="13"/>
  <c r="R233" i="13"/>
  <c r="Q226" i="13"/>
  <c r="Q228" i="13"/>
  <c r="J194" i="13"/>
  <c r="L192" i="13"/>
  <c r="H101" i="13"/>
  <c r="G101" i="13"/>
  <c r="G185" i="13"/>
  <c r="G206" i="13"/>
  <c r="G228" i="13"/>
  <c r="G226" i="13" s="1"/>
  <c r="G377" i="13"/>
  <c r="Q408" i="13"/>
  <c r="P419" i="13"/>
  <c r="R420" i="13"/>
  <c r="Q423" i="13"/>
  <c r="R426" i="13"/>
  <c r="R429" i="13"/>
  <c r="P441" i="13"/>
  <c r="Q289" i="13"/>
  <c r="P297" i="13"/>
  <c r="R312" i="13"/>
  <c r="P315" i="13"/>
  <c r="H146" i="13"/>
  <c r="R239" i="13"/>
  <c r="J93" i="13"/>
  <c r="P93" i="13" s="1"/>
  <c r="P95" i="13"/>
  <c r="V373" i="13"/>
  <c r="J45" i="13"/>
  <c r="P45" i="13" s="1"/>
  <c r="P183" i="13"/>
  <c r="P15" i="13"/>
  <c r="H251" i="13"/>
  <c r="G312" i="13"/>
  <c r="G287" i="13" s="1"/>
  <c r="J289" i="13"/>
  <c r="P289" i="13" s="1"/>
  <c r="J300" i="13"/>
  <c r="P309" i="13"/>
  <c r="Q287" i="13"/>
  <c r="Q312" i="13"/>
  <c r="V294" i="13"/>
  <c r="L152" i="13"/>
  <c r="P165" i="13"/>
  <c r="P167" i="13"/>
  <c r="Q154" i="13"/>
  <c r="K152" i="13"/>
  <c r="Q359" i="13"/>
  <c r="P318" i="13"/>
  <c r="G130" i="13"/>
  <c r="G120" i="13" s="1"/>
  <c r="G163" i="13"/>
  <c r="H325" i="13"/>
  <c r="H316" i="13" s="1"/>
  <c r="G348" i="13"/>
  <c r="J408" i="13"/>
  <c r="R400" i="13"/>
  <c r="L251" i="13"/>
  <c r="R253" i="13"/>
  <c r="P233" i="13"/>
  <c r="Q163" i="13"/>
  <c r="Q206" i="13"/>
  <c r="P216" i="13"/>
  <c r="P218" i="13"/>
  <c r="V101" i="13"/>
  <c r="Q175" i="13"/>
  <c r="P177" i="13"/>
  <c r="P181" i="13"/>
  <c r="J251" i="13"/>
  <c r="R359" i="13"/>
  <c r="P337" i="13"/>
  <c r="P418" i="13"/>
  <c r="P438" i="13"/>
  <c r="V438" i="13"/>
  <c r="V377" i="13"/>
  <c r="V388" i="13"/>
  <c r="R318" i="13"/>
  <c r="P327" i="13"/>
  <c r="P330" i="13"/>
  <c r="P350" i="13"/>
  <c r="P351" i="13"/>
  <c r="Q356" i="13"/>
  <c r="V327" i="13"/>
  <c r="V351" i="13"/>
  <c r="V300" i="13"/>
  <c r="V312" i="13"/>
  <c r="P268" i="13"/>
  <c r="P272" i="13"/>
  <c r="R277" i="13"/>
  <c r="Q277" i="13"/>
  <c r="J148" i="13"/>
  <c r="J185" i="13"/>
  <c r="P185" i="13" s="1"/>
  <c r="V148" i="13"/>
  <c r="I146" i="13"/>
  <c r="G190" i="13"/>
  <c r="P247" i="13"/>
  <c r="G84" i="13"/>
  <c r="I68" i="13"/>
  <c r="I11" i="13" s="1"/>
  <c r="H245" i="13"/>
  <c r="H224" i="13" s="1"/>
  <c r="G247" i="13"/>
  <c r="G245" i="13" s="1"/>
  <c r="I259" i="13"/>
  <c r="I251" i="13" s="1"/>
  <c r="G261" i="13"/>
  <c r="G259" i="13" s="1"/>
  <c r="G251" i="13" s="1"/>
  <c r="I325" i="13"/>
  <c r="I316" i="13" s="1"/>
  <c r="G337" i="13"/>
  <c r="H385" i="13"/>
  <c r="H363" i="13" s="1"/>
  <c r="I385" i="13"/>
  <c r="I363" i="13" s="1"/>
  <c r="G388" i="13"/>
  <c r="H415" i="13"/>
  <c r="H406" i="13" s="1"/>
  <c r="G417" i="13"/>
  <c r="G415" i="13" s="1"/>
  <c r="G406" i="13" s="1"/>
  <c r="Q444" i="13"/>
  <c r="Q442" i="13"/>
  <c r="X444" i="13"/>
  <c r="X442" i="13" s="1"/>
  <c r="V446" i="13"/>
  <c r="V444" i="13" s="1"/>
  <c r="V442" i="13" s="1"/>
  <c r="P412" i="13"/>
  <c r="P414" i="13"/>
  <c r="Q387" i="13"/>
  <c r="P388" i="13"/>
  <c r="Q400" i="13"/>
  <c r="Q402" i="13"/>
  <c r="P296" i="13"/>
  <c r="P302" i="13"/>
  <c r="P300" i="13"/>
  <c r="P258" i="13"/>
  <c r="R247" i="13"/>
  <c r="R245" i="13"/>
  <c r="P206" i="13"/>
  <c r="P208" i="13"/>
  <c r="J130" i="13"/>
  <c r="P132" i="13"/>
  <c r="R122" i="13"/>
  <c r="R120" i="13"/>
  <c r="P139" i="13"/>
  <c r="P373" i="13"/>
  <c r="P377" i="13"/>
  <c r="P390" i="13"/>
  <c r="Q394" i="13"/>
  <c r="R289" i="13"/>
  <c r="P306" i="13"/>
  <c r="Q309" i="13"/>
  <c r="R148" i="13"/>
  <c r="R127" i="13"/>
  <c r="Q130" i="13"/>
  <c r="R140" i="13"/>
  <c r="L316" i="13"/>
  <c r="R325" i="13"/>
  <c r="H49" i="13"/>
  <c r="G49" i="13" s="1"/>
  <c r="J423" i="13"/>
  <c r="P423" i="13" s="1"/>
  <c r="P425" i="13"/>
  <c r="Q415" i="13"/>
  <c r="Q431" i="13"/>
  <c r="V431" i="13"/>
  <c r="V429" i="13" s="1"/>
  <c r="W429" i="13"/>
  <c r="W406" i="13" s="1"/>
  <c r="V368" i="13"/>
  <c r="J345" i="13"/>
  <c r="Q345" i="13"/>
  <c r="Q327" i="13"/>
  <c r="R345" i="13"/>
  <c r="R348" i="13"/>
  <c r="X345" i="13"/>
  <c r="X316" i="13" s="1"/>
  <c r="V348" i="13"/>
  <c r="P279" i="13"/>
  <c r="P277" i="13"/>
  <c r="W226" i="13"/>
  <c r="W224" i="13" s="1"/>
  <c r="V226" i="13"/>
  <c r="G70" i="13"/>
  <c r="G68" i="13" s="1"/>
  <c r="R412" i="13"/>
  <c r="P338" i="13"/>
  <c r="P253" i="13"/>
  <c r="P271" i="13"/>
  <c r="J212" i="13"/>
  <c r="P212" i="13" s="1"/>
  <c r="K11" i="13"/>
  <c r="P117" i="13"/>
  <c r="P111" i="13"/>
  <c r="I224" i="13"/>
  <c r="X406" i="13"/>
  <c r="R294" i="13"/>
  <c r="P205" i="13"/>
  <c r="R137" i="13"/>
  <c r="R117" i="13"/>
  <c r="R175" i="13"/>
  <c r="P175" i="13"/>
  <c r="P381" i="13"/>
  <c r="P73" i="13"/>
  <c r="P442" i="13"/>
  <c r="P444" i="13"/>
  <c r="G13" i="13"/>
  <c r="J13" i="13"/>
  <c r="S120" i="1"/>
  <c r="S96" i="1"/>
  <c r="O120" i="1"/>
  <c r="M122" i="1"/>
  <c r="M116" i="1"/>
  <c r="O96" i="1"/>
  <c r="U76" i="1"/>
  <c r="I76" i="1"/>
  <c r="G89" i="1"/>
  <c r="O89" i="1"/>
  <c r="O83" i="1"/>
  <c r="S72" i="1"/>
  <c r="M72" i="1"/>
  <c r="O64" i="1"/>
  <c r="S42" i="1"/>
  <c r="S21" i="1"/>
  <c r="U11" i="1"/>
  <c r="T11" i="1"/>
  <c r="S11" i="1" s="1"/>
  <c r="M74" i="1"/>
  <c r="O72" i="1"/>
  <c r="N120" i="1"/>
  <c r="M117" i="1"/>
  <c r="M115" i="1"/>
  <c r="M114" i="1"/>
  <c r="M111" i="1"/>
  <c r="M110" i="1"/>
  <c r="M108" i="1"/>
  <c r="M107" i="1"/>
  <c r="M105" i="1"/>
  <c r="M104" i="1"/>
  <c r="M102" i="1"/>
  <c r="M101" i="1"/>
  <c r="M100" i="1"/>
  <c r="M99" i="1"/>
  <c r="N96" i="1"/>
  <c r="M98" i="1"/>
  <c r="G96" i="1"/>
  <c r="M93" i="1"/>
  <c r="M92" i="1"/>
  <c r="N89" i="1"/>
  <c r="M88" i="1"/>
  <c r="M86" i="1"/>
  <c r="N83" i="1"/>
  <c r="M85" i="1"/>
  <c r="N64" i="1"/>
  <c r="M66" i="1"/>
  <c r="O42" i="1"/>
  <c r="M45" i="1"/>
  <c r="M44" i="1"/>
  <c r="M31" i="1"/>
  <c r="M29" i="1"/>
  <c r="M27" i="1"/>
  <c r="M25" i="1"/>
  <c r="G21" i="1"/>
  <c r="N21" i="1"/>
  <c r="M23" i="1"/>
  <c r="H11" i="1"/>
  <c r="I11" i="1"/>
  <c r="N18" i="1"/>
  <c r="M20" i="1"/>
  <c r="M17" i="1"/>
  <c r="G13" i="1"/>
  <c r="M16" i="1"/>
  <c r="O13" i="1"/>
  <c r="N13" i="1"/>
  <c r="M15" i="1"/>
  <c r="D72" i="1"/>
  <c r="D132" i="1"/>
  <c r="D120" i="1"/>
  <c r="E76" i="1"/>
  <c r="F76" i="1"/>
  <c r="D89" i="1"/>
  <c r="F52" i="1"/>
  <c r="E52" i="1"/>
  <c r="K41" i="15"/>
  <c r="J52" i="15"/>
  <c r="G94" i="1"/>
  <c r="F11" i="1"/>
  <c r="G345" i="13"/>
  <c r="N94" i="1"/>
  <c r="E11" i="1"/>
  <c r="V120" i="13"/>
  <c r="J406" i="13"/>
  <c r="M128" i="1"/>
  <c r="D94" i="1"/>
  <c r="D83" i="1"/>
  <c r="M83" i="1"/>
  <c r="S83" i="1"/>
  <c r="T94" i="1"/>
  <c r="D47" i="1"/>
  <c r="M56" i="1"/>
  <c r="M58" i="1"/>
  <c r="M61" i="1"/>
  <c r="M67" i="1"/>
  <c r="G42" i="1"/>
  <c r="G18" i="1"/>
  <c r="D13" i="1"/>
  <c r="O94" i="1"/>
  <c r="L406" i="13"/>
  <c r="P345" i="13"/>
  <c r="V345" i="13"/>
  <c r="J49" i="13"/>
  <c r="N74" i="15"/>
  <c r="R11" i="15"/>
  <c r="S21" i="15"/>
  <c r="S19" i="15" s="1"/>
  <c r="S13" i="15" s="1"/>
  <c r="I406" i="13"/>
  <c r="K406" i="13"/>
  <c r="P143" i="13"/>
  <c r="R84" i="13"/>
  <c r="G37" i="15"/>
  <c r="G31" i="15" s="1"/>
  <c r="O31" i="15" l="1"/>
  <c r="O52" i="1"/>
  <c r="V224" i="13"/>
  <c r="M80" i="15"/>
  <c r="F19" i="15"/>
  <c r="F13" i="15" s="1"/>
  <c r="F11" i="15" s="1"/>
  <c r="F9" i="15" s="1"/>
  <c r="D9" i="15" s="1"/>
  <c r="R9" i="15"/>
  <c r="P9" i="15" s="1"/>
  <c r="D19" i="15"/>
  <c r="D13" i="15" s="1"/>
  <c r="J325" i="13"/>
  <c r="J316" i="13" s="1"/>
  <c r="V282" i="13"/>
  <c r="V280" i="13" s="1"/>
  <c r="V251" i="13" s="1"/>
  <c r="V406" i="13"/>
  <c r="L19" i="15"/>
  <c r="R68" i="13"/>
  <c r="J70" i="13"/>
  <c r="M64" i="1"/>
  <c r="O21" i="15"/>
  <c r="N46" i="1"/>
  <c r="M46" i="1"/>
  <c r="J74" i="15"/>
  <c r="J68" i="15" s="1"/>
  <c r="M23" i="15"/>
  <c r="J21" i="15"/>
  <c r="M21" i="15" s="1"/>
  <c r="J224" i="13"/>
  <c r="M124" i="1"/>
  <c r="I9" i="1"/>
  <c r="U11" i="15"/>
  <c r="U9" i="15" s="1"/>
  <c r="G58" i="15"/>
  <c r="P312" i="13"/>
  <c r="M48" i="15"/>
  <c r="P194" i="13"/>
  <c r="P13" i="13"/>
  <c r="Q11" i="13"/>
  <c r="P402" i="13"/>
  <c r="M42" i="1"/>
  <c r="M120" i="1"/>
  <c r="F9" i="1"/>
  <c r="E9" i="1"/>
  <c r="M33" i="15"/>
  <c r="J31" i="15"/>
  <c r="Q224" i="13"/>
  <c r="M57" i="15"/>
  <c r="M61" i="15"/>
  <c r="J58" i="15"/>
  <c r="V316" i="13"/>
  <c r="D76" i="1"/>
  <c r="D11" i="15"/>
  <c r="T41" i="15"/>
  <c r="T11" i="15" s="1"/>
  <c r="T9" i="15" s="1"/>
  <c r="S52" i="15"/>
  <c r="S41" i="15" s="1"/>
  <c r="S11" i="15" s="1"/>
  <c r="P52" i="15"/>
  <c r="P41" i="15" s="1"/>
  <c r="P11" i="15" s="1"/>
  <c r="O41" i="15"/>
  <c r="K19" i="15"/>
  <c r="N31" i="15"/>
  <c r="M76" i="15"/>
  <c r="G74" i="15"/>
  <c r="G68" i="15" s="1"/>
  <c r="G66" i="15" s="1"/>
  <c r="O76" i="1"/>
  <c r="Q259" i="13"/>
  <c r="I11" i="15"/>
  <c r="I9" i="15" s="1"/>
  <c r="X68" i="13"/>
  <c r="X11" i="13" s="1"/>
  <c r="V70" i="13"/>
  <c r="V68" i="13" s="1"/>
  <c r="V11" i="13" s="1"/>
  <c r="L68" i="15"/>
  <c r="O74" i="15"/>
  <c r="H41" i="15"/>
  <c r="H11" i="15" s="1"/>
  <c r="H9" i="15" s="1"/>
  <c r="G52" i="15"/>
  <c r="G41" i="15" s="1"/>
  <c r="N52" i="15"/>
  <c r="P400" i="13"/>
  <c r="G325" i="13"/>
  <c r="G316" i="13" s="1"/>
  <c r="G146" i="13"/>
  <c r="H11" i="13"/>
  <c r="H10" i="13" s="1"/>
  <c r="P367" i="13"/>
  <c r="J365" i="13"/>
  <c r="K363" i="13"/>
  <c r="L363" i="13"/>
  <c r="R365" i="13"/>
  <c r="Q265" i="13"/>
  <c r="G224" i="13"/>
  <c r="R154" i="13"/>
  <c r="J154" i="13"/>
  <c r="P154" i="13" s="1"/>
  <c r="R152" i="13"/>
  <c r="L190" i="13"/>
  <c r="L146" i="13" s="1"/>
  <c r="R192" i="13"/>
  <c r="J192" i="13"/>
  <c r="J287" i="13"/>
  <c r="Q152" i="13"/>
  <c r="K146" i="13"/>
  <c r="Q146" i="13" s="1"/>
  <c r="J152" i="13"/>
  <c r="R406" i="13"/>
  <c r="G11" i="13"/>
  <c r="R224" i="13"/>
  <c r="I10" i="13"/>
  <c r="V287" i="13"/>
  <c r="P408" i="13"/>
  <c r="V154" i="13"/>
  <c r="P148" i="13"/>
  <c r="P280" i="13"/>
  <c r="P282" i="13"/>
  <c r="R280" i="13"/>
  <c r="R282" i="13"/>
  <c r="R265" i="13"/>
  <c r="P417" i="13"/>
  <c r="R316" i="13"/>
  <c r="G387" i="13"/>
  <c r="G385" i="13" s="1"/>
  <c r="X190" i="13"/>
  <c r="V192" i="13"/>
  <c r="P267" i="13"/>
  <c r="P265" i="13"/>
  <c r="P259" i="13"/>
  <c r="P261" i="13"/>
  <c r="Q316" i="13"/>
  <c r="Q325" i="13"/>
  <c r="W365" i="13"/>
  <c r="V367" i="13"/>
  <c r="P431" i="13"/>
  <c r="P429" i="13"/>
  <c r="P137" i="13"/>
  <c r="P130" i="13"/>
  <c r="J120" i="13"/>
  <c r="P256" i="13"/>
  <c r="P294" i="13"/>
  <c r="P224" i="13"/>
  <c r="P245" i="13"/>
  <c r="G363" i="13"/>
  <c r="M94" i="1"/>
  <c r="U9" i="1"/>
  <c r="M89" i="1"/>
  <c r="M13" i="1"/>
  <c r="M96" i="1"/>
  <c r="G11" i="1"/>
  <c r="M21" i="1"/>
  <c r="M18" i="1"/>
  <c r="D52" i="1"/>
  <c r="G19" i="15"/>
  <c r="O11" i="1"/>
  <c r="Q406" i="13"/>
  <c r="P49" i="13"/>
  <c r="N11" i="1"/>
  <c r="M52" i="1"/>
  <c r="N52" i="1"/>
  <c r="M37" i="15"/>
  <c r="P316" i="13"/>
  <c r="P325" i="13"/>
  <c r="T76" i="1"/>
  <c r="S94" i="1"/>
  <c r="P101" i="13"/>
  <c r="D11" i="1"/>
  <c r="J41" i="15"/>
  <c r="O19" i="15" l="1"/>
  <c r="L13" i="15"/>
  <c r="J19" i="15"/>
  <c r="J13" i="15" s="1"/>
  <c r="J11" i="15" s="1"/>
  <c r="M52" i="15"/>
  <c r="J68" i="13"/>
  <c r="P70" i="13"/>
  <c r="S9" i="15"/>
  <c r="M31" i="15"/>
  <c r="R363" i="13"/>
  <c r="P365" i="13"/>
  <c r="P192" i="13"/>
  <c r="M58" i="15"/>
  <c r="G9" i="15"/>
  <c r="D9" i="1"/>
  <c r="N41" i="15"/>
  <c r="K13" i="15"/>
  <c r="N19" i="15"/>
  <c r="J66" i="15"/>
  <c r="M66" i="15" s="1"/>
  <c r="M68" i="15"/>
  <c r="L10" i="13"/>
  <c r="O68" i="15"/>
  <c r="L66" i="15"/>
  <c r="O66" i="15" s="1"/>
  <c r="M74" i="15"/>
  <c r="J363" i="13"/>
  <c r="G10" i="13"/>
  <c r="R146" i="13"/>
  <c r="J190" i="13"/>
  <c r="P190" i="13" s="1"/>
  <c r="R190" i="13"/>
  <c r="P287" i="13"/>
  <c r="P152" i="13"/>
  <c r="K10" i="13"/>
  <c r="V190" i="13"/>
  <c r="X146" i="13"/>
  <c r="X10" i="13" s="1"/>
  <c r="V152" i="13"/>
  <c r="V146" i="13" s="1"/>
  <c r="W146" i="13"/>
  <c r="Q385" i="13"/>
  <c r="W363" i="13"/>
  <c r="V363" i="13" s="1"/>
  <c r="V365" i="13"/>
  <c r="P415" i="13"/>
  <c r="P406" i="13"/>
  <c r="P385" i="13"/>
  <c r="P387" i="13"/>
  <c r="P120" i="13"/>
  <c r="M11" i="1"/>
  <c r="O9" i="1"/>
  <c r="G13" i="15"/>
  <c r="M19" i="15"/>
  <c r="M41" i="15"/>
  <c r="S76" i="1"/>
  <c r="T9" i="1"/>
  <c r="L11" i="15" l="1"/>
  <c r="O11" i="15" s="1"/>
  <c r="O13" i="15"/>
  <c r="J11" i="13"/>
  <c r="P11" i="13" s="1"/>
  <c r="P68" i="13"/>
  <c r="L9" i="15"/>
  <c r="O9" i="15" s="1"/>
  <c r="J146" i="13"/>
  <c r="P146" i="13" s="1"/>
  <c r="V10" i="13"/>
  <c r="N13" i="15"/>
  <c r="K11" i="15"/>
  <c r="W10" i="13"/>
  <c r="Q10" i="13"/>
  <c r="P251" i="13"/>
  <c r="R251" i="13"/>
  <c r="R10" i="13"/>
  <c r="Q363" i="13"/>
  <c r="P363" i="13"/>
  <c r="S9" i="1"/>
  <c r="G11" i="15"/>
  <c r="M11" i="15" s="1"/>
  <c r="M13" i="15"/>
  <c r="J10" i="13" l="1"/>
  <c r="K9" i="15"/>
  <c r="N11" i="15"/>
  <c r="P10" i="13" l="1"/>
  <c r="J9" i="15"/>
  <c r="M9" i="15" s="1"/>
  <c r="N9" i="15"/>
  <c r="N136" i="1"/>
  <c r="G136" i="1" l="1"/>
  <c r="M136" i="1" s="1"/>
  <c r="H132" i="1"/>
  <c r="G132" i="1" s="1"/>
  <c r="M132" i="1" l="1"/>
  <c r="H76" i="1"/>
  <c r="N132" i="1"/>
  <c r="G76" i="1" l="1"/>
  <c r="M76" i="1" s="1"/>
  <c r="H9" i="1"/>
  <c r="G9" i="1" s="1"/>
  <c r="N76" i="1"/>
  <c r="M9" i="1" l="1"/>
  <c r="N9" i="1"/>
</calcChain>
</file>

<file path=xl/sharedStrings.xml><?xml version="1.0" encoding="utf-8"?>
<sst xmlns="http://schemas.openxmlformats.org/spreadsheetml/2006/main" count="1480" uniqueCount="651">
  <si>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</si>
  <si>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</si>
  <si>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</si>
  <si>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</si>
  <si>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</si>
  <si>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</si>
  <si>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</si>
  <si>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</si>
  <si>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</si>
  <si>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</si>
  <si>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</si>
  <si>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</si>
  <si>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</si>
  <si>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</si>
  <si>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</si>
  <si>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</si>
  <si>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</si>
  <si>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</si>
  <si>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</si>
  <si>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</si>
  <si>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</si>
  <si>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</si>
  <si>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</si>
  <si>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</si>
  <si>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</si>
  <si>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</si>
  <si>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</si>
  <si>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</si>
  <si>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</si>
  <si>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</si>
  <si>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</si>
  <si>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</si>
  <si>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</si>
  <si>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</si>
  <si>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</si>
  <si>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</si>
  <si>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</si>
  <si>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</si>
  <si>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</si>
  <si>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</si>
  <si>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</si>
  <si>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</si>
  <si>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</si>
  <si>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</si>
  <si>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</si>
  <si>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</si>
  <si>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</si>
  <si>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</si>
  <si>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</si>
  <si>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</si>
  <si>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</si>
  <si>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</si>
  <si>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</si>
  <si>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</si>
  <si>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</si>
  <si>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</si>
  <si>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</si>
  <si>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</si>
  <si>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</si>
  <si>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</si>
  <si>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</si>
  <si>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</si>
  <si>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</si>
  <si>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</si>
  <si>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</si>
  <si>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</si>
  <si>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</si>
  <si>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</si>
  <si>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</si>
  <si>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</si>
  <si>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</si>
  <si>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</si>
  <si>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</si>
  <si>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</si>
  <si>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</si>
  <si>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</si>
  <si>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</si>
  <si>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</si>
  <si>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</si>
  <si>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</si>
  <si>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</si>
  <si>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</si>
  <si>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</si>
  <si>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</si>
  <si>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</si>
  <si>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</si>
  <si>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</si>
  <si>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</si>
  <si>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</si>
  <si>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</si>
  <si>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</si>
  <si>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</si>
  <si>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</si>
  <si>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</si>
  <si>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</si>
  <si>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</si>
  <si>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</si>
  <si>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</si>
  <si>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</si>
  <si>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</si>
  <si>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</si>
  <si>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</si>
  <si>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</si>
  <si>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</si>
  <si>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</si>
  <si>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</si>
  <si>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</si>
  <si>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</si>
  <si>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</si>
  <si>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</si>
  <si>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</si>
  <si>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</si>
  <si>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</si>
  <si>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</si>
  <si>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</si>
  <si>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</si>
  <si>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</si>
  <si>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</si>
  <si>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</si>
  <si>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</si>
  <si>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</si>
  <si>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</si>
  <si>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</si>
  <si>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</si>
  <si>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</si>
  <si>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</si>
  <si>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</si>
  <si>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</si>
  <si>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</si>
  <si>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</si>
  <si>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</si>
  <si>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</si>
  <si>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</si>
  <si>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</si>
  <si>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</si>
  <si>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</si>
  <si>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</si>
  <si>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</si>
  <si>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</si>
  <si>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</si>
  <si>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</si>
  <si>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</si>
  <si>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</si>
  <si>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</si>
  <si>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</si>
  <si>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</si>
  <si>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</si>
  <si>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</si>
  <si>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</si>
  <si>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</si>
  <si>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</si>
  <si>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</si>
  <si>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</si>
  <si>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</si>
  <si>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</si>
  <si>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</si>
  <si>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</si>
  <si>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</si>
  <si>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</si>
  <si>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</si>
  <si>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</si>
  <si>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</si>
  <si>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</si>
  <si>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</si>
  <si>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</si>
  <si>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</si>
  <si>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</si>
  <si>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</si>
  <si>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</si>
  <si>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</si>
  <si>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</si>
  <si>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</si>
  <si>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</si>
  <si>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</si>
  <si>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</si>
  <si>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</si>
  <si>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</si>
  <si>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</si>
  <si>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</si>
  <si>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</si>
  <si>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</si>
  <si>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</si>
  <si>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3.6 Øáõïù»ñ ïáõÛÅ»ñÇó, ïáõ·³ÝùÝ»ñÇó      (ïáÕ 1361 + ïáÕ 1362)
³Û¹ ÃíáõÙ`</t>
  </si>
  <si>
    <t>´³ÅÇÝ</t>
  </si>
  <si>
    <t>ÊáõÙµ</t>
  </si>
  <si>
    <t>¸³ë</t>
  </si>
  <si>
    <t>01</t>
  </si>
  <si>
    <t>0</t>
  </si>
  <si>
    <t>1</t>
  </si>
  <si>
    <t>áñÇó`</t>
  </si>
  <si>
    <t>3</t>
  </si>
  <si>
    <t>ÀÝ¹Ñ³Ýáõñ µÝáõÛÃÇ Í³é³ÛáõÃÛáõÝÝ»ñ</t>
  </si>
  <si>
    <t>ÀÝ¹Ñ³Ýáõñ µÝáõÛÃÇ Ñ³Ýñ³ÛÇÝ Í³é³ÛáõÃÛáõÝÝ»ñ (³ÛÉ ¹³ë»ñÇÝ ãå³ïÏ³ÝáÕ)</t>
  </si>
  <si>
    <t>02</t>
  </si>
  <si>
    <t>2</t>
  </si>
  <si>
    <t>ø³Õ³ù³óÇ³Ï³Ý å³ßïå³ÝáõÃÛáõÝ</t>
  </si>
  <si>
    <t>ä³ßïå³ÝáõÃÛáõÝ (³ÛÉ ¹³ë»ñÇÝ ãå³ïÏ³ÝáÕ)</t>
  </si>
  <si>
    <t>04</t>
  </si>
  <si>
    <t>ÀÝ¹Ñ³Ýáõñ µÝáõÛÃÇ ïÝï»ë³Ï³Ý, ³é¨ïñ³ÛÇÝ ¨ ³ßË³ï³ÝùÇ ·Íáí Ñ³ñ³µ»ñáõÃÛáõÝÝ»ñ</t>
  </si>
  <si>
    <t>¶ÛáõÕ³ïÝï»ëáõÃÛáõÝ, ³Ýï³é³ÛÇÝ ïÝï»ëáõÃÛáõÝ, ÓÏÝáñëáõÃÛáõÝ ¨ áñëáñ¹áõÃÛáõÝ</t>
  </si>
  <si>
    <t>àéá·áõÙ</t>
  </si>
  <si>
    <t>ì³é»ÉÇù ¨ ¿Ý»ñ·»ïÇÏ³</t>
  </si>
  <si>
    <t>îñ³Ýëåáñï</t>
  </si>
  <si>
    <t>²ÛÉ µÝ³·³í³éÝ»ñ</t>
  </si>
  <si>
    <t>îÝï»ë³Ï³Ý Ñ³ñ³µ»ñáõÃÛáõÝÝ»ñ (³ÛÉ ¹³ë»ñÇÝ ãå³ïÏ³ÝáÕ)</t>
  </si>
  <si>
    <t>05</t>
  </si>
  <si>
    <t>²Õµ³Ñ³ÝáõÙ</t>
  </si>
  <si>
    <t>Î»Õï³çñ»ñÇ Ñ»é³óáõÙ</t>
  </si>
  <si>
    <t>Þñç³Ï³ ÙÇç³í³ÛñÇ ³ÕïáïÙ³Ý ¹»Ù å³Ûù³ñ</t>
  </si>
  <si>
    <t>06</t>
  </si>
  <si>
    <t>´Ý³Ï³ñ³Ý³ÛÇÝ ßÇÝ³ñ³ñáõÃÛáõÝ</t>
  </si>
  <si>
    <t>öáÕáóÝ»ñÇ Éáõë³íáñáõÙ</t>
  </si>
  <si>
    <t>07</t>
  </si>
  <si>
    <t>´ÅßÏ³Ï³Ý ³åñ³ÝùÝ»ñ, ë³ñù»ñ ¨ ë³ñù³íáñáõÙÝ»ñ</t>
  </si>
  <si>
    <t>¸»Õ³·áñÍ³Ï³Ý ³åñ³ÝùÝ»ñ</t>
  </si>
  <si>
    <t>²éáÕç³å³ÑáõÃÛáõÝ (³ÛÉ ¹³ë»ñÇÝ ãå³ïÏ³ÝáÕ)</t>
  </si>
  <si>
    <t>²éáÕç³å³Ñ³Ï³Ý Ñ³ñ³ÏÇó Í³é³ÛáõÃÛáõÝÝ»ñ ¨ Íñ³·ñ»ñ</t>
  </si>
  <si>
    <t>08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</si>
  <si>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</si>
  <si>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</si>
  <si>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</si>
  <si>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</si>
  <si>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</si>
  <si>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</si>
  <si>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</si>
  <si>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ºñÇï³ë³ñ¹³Ï³Ý Íñ³·ñ»ñ</t>
  </si>
  <si>
    <t>ÎñáÝ³Ï³Ý ¨ Ñ³ë³ñ³Ï³Ï³Ý ³ÛÉ Í³é³ÛáõÃÛáõÝÝ»ñ</t>
  </si>
  <si>
    <t>09</t>
  </si>
  <si>
    <t>Ü³Ë³¹åñáó³Ï³Ý ¨ ï³ññ³Ï³Ý ÁÝ¹Ñ³Ýáõñ ÏñÃáõÃÛáõÝ</t>
  </si>
  <si>
    <t>ØÇçÝ³Ï³ñ· ÁÝ¹Ñ³Ýáõñ ÏñÃáõÃÛáõÝ</t>
  </si>
  <si>
    <t>ÐÇÙÝ³Ï³Ý ÁÝ¹Ñ³Ýáõñ ÏñÃáõÃÛáõÝ</t>
  </si>
  <si>
    <t>²ñï³¹åñáó³Ï³Ý ¹³ëïÇ³ñ³ÏáõÃÛáõÝ</t>
  </si>
  <si>
    <t>10</t>
  </si>
  <si>
    <t>ÀÝï³ÝÇùÇ ³Ý¹³ÙÝ»ñ ¨ ½³í³ÏÝ»ñ</t>
  </si>
  <si>
    <t>êáóÇ³É³Ï³Ý å³ßïå³ÝáõÃÛáõÝ (³ÛÉ ¹³ë»ñÇÝ ãå³ïÏ³ÝáÕ)</t>
  </si>
  <si>
    <t>11</t>
  </si>
  <si>
    <t>ÐÐ Ñ³Ù³ÛÝùÝ»ñÇ å³Ñáõëï³ÛÇÝ ýáÝ¹</t>
  </si>
  <si>
    <t>´Ûáõç»ï³ÛÇÝ Í³Ëë»ñÇ ïÝï»ë³·Çï³Ï³Ý ¹³ë³Ï³ñ·Ù³Ý Ñá¹í³ÍÝ»ñÇ ³Ýí³ÝáõÙÝ»ñÁ</t>
  </si>
  <si>
    <t>4111</t>
  </si>
  <si>
    <t>4112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</si>
  <si>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</si>
  <si>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</si>
  <si>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</si>
  <si>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</si>
  <si>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</si>
  <si>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</si>
  <si>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</si>
  <si>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</si>
  <si>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</si>
  <si>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</si>
  <si>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</si>
  <si>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</si>
  <si>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</si>
  <si>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</si>
  <si>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</si>
  <si>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</si>
  <si>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</si>
  <si>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</si>
  <si>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</si>
  <si>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</si>
  <si>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4637</t>
  </si>
  <si>
    <t>4657</t>
  </si>
  <si>
    <t>4819</t>
  </si>
  <si>
    <t>4823</t>
  </si>
  <si>
    <t>5113</t>
  </si>
  <si>
    <t>5122</t>
  </si>
  <si>
    <t>5129</t>
  </si>
  <si>
    <t>5134</t>
  </si>
  <si>
    <t>9112</t>
  </si>
  <si>
    <t>6213</t>
  </si>
  <si>
    <t>Ծանոթություն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</si>
  <si>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</si>
  <si>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</si>
  <si>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Համայնքի բյուջե մուտքագրվող այլ վարչական գանձումներ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</si>
  <si>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</si>
  <si>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</si>
  <si>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13509</t>
  </si>
  <si>
    <t>13510</t>
  </si>
  <si>
    <t>13511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</si>
  <si>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</si>
  <si>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</si>
  <si>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</si>
  <si>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13506</t>
  </si>
  <si>
    <t>Համայնքի վարչական տարածքում տոնավաճառներին (վերնիսաժներին) մասնակցելու համար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</si>
  <si>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</si>
  <si>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</si>
  <si>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</si>
  <si>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</si>
  <si>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</si>
  <si>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 xml:space="preserve"> ՀՀ այլ համայնքներից կապիտալ ծախսերի ֆինանսավորման նպատակով ստացվող պաշտոնական դրամաշնորհներ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</si>
  <si>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</si>
  <si>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</si>
  <si>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</si>
  <si>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 xml:space="preserve"> Պետական բյուջեից տրամադրվող այլ դոտացիաներ (տող 1253 + տող 1254)    այդ թվում`  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</si>
  <si>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</si>
  <si>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</si>
  <si>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</si>
  <si>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</si>
  <si>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</si>
  <si>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</si>
  <si>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</si>
  <si>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</si>
  <si>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</si>
  <si>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 xml:space="preserve"> 1.5 Այլ հարկային եկամուտներ  (տող 1151 + տող 1155 ),    այդ թվում`    </t>
  </si>
  <si>
    <t>7161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</si>
  <si>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</si>
  <si>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ԸՆԴԱՄԵՆԸ ԵԿԱՄՈՒՏՆԵՐ    (տող 1100 + տող 1200+տող 1300)    </t>
  </si>
  <si>
    <t>X</t>
  </si>
  <si>
    <t>4211</t>
  </si>
  <si>
    <t>4262</t>
  </si>
  <si>
    <t>4726</t>
  </si>
  <si>
    <t>9111</t>
  </si>
  <si>
    <t>6111</t>
  </si>
  <si>
    <t>6112</t>
  </si>
  <si>
    <t>9213</t>
  </si>
  <si>
    <t>9212</t>
  </si>
  <si>
    <t>6212</t>
  </si>
  <si>
    <t>9121</t>
  </si>
  <si>
    <t>6121</t>
  </si>
  <si>
    <t>9122</t>
  </si>
  <si>
    <t>6122</t>
  </si>
  <si>
    <t xml:space="preserve"> X</t>
  </si>
  <si>
    <t>03</t>
  </si>
  <si>
    <t xml:space="preserve">  îáÕÇ NN</t>
  </si>
  <si>
    <t>´Ûáõç»ï³ÛÇÝ Í³Ëë»ñÇ ·áñÍ³é³Ï³Ý ¹³ë³Ï³ñ·Ù³Ý µ³ÅÇÝÝ»ñÇ, ËÙµ»ñÇ ¨ ¹³ë»ñÇ ³Ýí³ÝáõÙÝ»ñÁ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</si>
  <si>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</si>
  <si>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</si>
  <si>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</si>
  <si>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</si>
  <si>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</si>
  <si>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</si>
  <si>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</si>
  <si>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</si>
  <si>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</si>
  <si>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</si>
  <si>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</si>
  <si>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</si>
  <si>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</si>
  <si>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</si>
  <si>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</si>
  <si>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</si>
  <si>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</si>
  <si>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</si>
  <si>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</si>
  <si>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</si>
  <si>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è³½Ù³Ï³Ý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</si>
  <si>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</si>
  <si>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</si>
  <si>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</si>
  <si>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</si>
  <si>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</si>
  <si>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</si>
  <si>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</si>
  <si>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</si>
  <si>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</si>
  <si>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</si>
  <si>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</si>
  <si>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</si>
  <si>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</si>
  <si>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</si>
  <si>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</si>
  <si>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</si>
  <si>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</si>
  <si>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</si>
  <si>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</si>
  <si>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</si>
  <si>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</si>
  <si>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 xml:space="preserve">¶ÛáõÕ³ïÝï»ëáõÃÛáõÝ </t>
  </si>
  <si>
    <t>Ð³Ï³Ï³ñÏï³ÛÇÝ Ï³Û³ÝÝ»ñÇ å³Ñå³ÝáõÙ,ëå³ë³ñÏáõÙ</t>
  </si>
  <si>
    <t xml:space="preserve">²Ýï³é³ÛÇÝ ïÝï»ëáõÃÛáõÝ </t>
  </si>
  <si>
    <t>ÒÏÝáñëáõÃÛáõÝ ¨ áñëáñ¹áõÃÛáõÝ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</si>
  <si>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</si>
  <si>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</si>
  <si>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</si>
  <si>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</si>
  <si>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</si>
  <si>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</si>
  <si>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</si>
  <si>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</si>
  <si>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</si>
  <si>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</si>
  <si>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</si>
  <si>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</si>
  <si>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</si>
  <si>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</si>
  <si>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</si>
  <si>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</si>
  <si>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</si>
  <si>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</si>
  <si>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</si>
  <si>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</si>
  <si>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</si>
  <si>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</si>
  <si>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</si>
  <si>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</si>
  <si>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</si>
  <si>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</si>
  <si>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</si>
  <si>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</si>
  <si>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</si>
  <si>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 xml:space="preserve">Î»Õï³çñ»ñÇ Ñ»é³óáõÙ 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</si>
  <si>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</si>
  <si>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</si>
  <si>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</si>
  <si>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</si>
  <si>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</si>
  <si>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</si>
  <si>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</si>
  <si>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</si>
  <si>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</si>
  <si>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</si>
  <si>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</si>
  <si>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</si>
  <si>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</si>
  <si>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</si>
  <si>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</si>
  <si>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</si>
  <si>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</si>
  <si>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</si>
  <si>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</si>
  <si>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</si>
  <si>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</si>
  <si>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</si>
  <si>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</si>
  <si>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</si>
  <si>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</si>
  <si>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</si>
  <si>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</si>
  <si>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</si>
  <si>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</si>
  <si>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</si>
  <si>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</si>
  <si>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</si>
  <si>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</si>
  <si>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 xml:space="preserve">Ü³Ë³¹åñáó³Ï³Ý ÏñÃáõÃÛáõÝ </t>
  </si>
  <si>
    <t xml:space="preserve">î³ññ³Ï³Ý ÁÝ¹Ñ³Ýáõñ ÏñÃáõÃÛáõÝ 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</si>
  <si>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</si>
  <si>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</si>
  <si>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</si>
  <si>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</si>
  <si>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</si>
  <si>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</si>
  <si>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</si>
  <si>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</si>
  <si>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</si>
  <si>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</si>
  <si>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</si>
  <si>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</si>
  <si>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</si>
  <si>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</si>
  <si>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</si>
  <si>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</si>
  <si>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</si>
  <si>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</si>
  <si>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</si>
  <si>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</si>
  <si>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</si>
  <si>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å³ßïå³ÝáõÃÛ³ÝÁ ïñ³Ù³¹ñíáÕ ûÅ³¹³Ï Í³é³ÛáõÃÛáõÝÝ»ñ (³ÛÉ ¹³ë»ñÇÝ ãå³ïÏ³ÝáÕ)</t>
  </si>
  <si>
    <t xml:space="preserve">ÐÐ Ï³é³í³ñáõÃÛ³Ý ¨ Ñ³Ù³ÛÝùÝ»ñÇ å³Ñáõëï³ÛÇÝ ýáÝ¹ </t>
  </si>
  <si>
    <t>*Ð³Ù³ÛÝùÝ»ñÇ µÛáõç»Ý»ñÇ Ï³½ÙÙ³Ý Å³Ù³Ý³Ï í³ñã³Ï³Ý µÛáõç»Ç å³Ñáõëï³ÛÇÝ ýáÝ¹Çó ýáÝ¹³ÛÇÝ µÛáõç» Ñ³ïÏ³óáõÙÝ»ñ Ý³Ë³ï»ë»ÉÇë 2000-ñ¹, 3100-ñ¹, 3110-ñ¹ ¨ 3112-ñ¹ ïáÕ»ñÇ 7-ñ¹ ¨ 8-ñ¹, 10-ñ¹ ¨ 11-ñ¹, 13-ñ¹ ¨ 14-ñ¹ ëÛáõÝÛ³ÏÝ»ñáõÙ Ý»ñ³éí³Í óáõó³ÝÇßÝ»ñÇ Ñ³Ýñ³·áõÙ³ñÝ»ñÁ å»ïù ¿ ·»ñ³½³Ýó»Ý Ñ³Ù³å³ï³ëË³Ý³µ³ñ Ýßí³Í ïáÕ»ñÇ 6-ñ¹, 9-ñ¹, 12-ñ¹ ëÛáõÝÛ³ÏáõÙ Ý»ñ³éí³Í óáõó³ÝÇßÝ»ñÇÝª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ëÛáõÝ³ÏÝ»ñÁ):</t>
  </si>
  <si>
    <t xml:space="preserve"> ÐáõÕ³ñÏ³íáñáõÃÛ³Ý Ýå³ëïÝ»ñ µÛáõç»Çó </t>
  </si>
  <si>
    <t xml:space="preserve">²ÛÉ Ýå³ëïÝ»ñ µÛáõç»ÛÇó       </t>
  </si>
  <si>
    <t xml:space="preserve">ÀÝÃ³óÇÏ ¹ñ³Ù³ßÝáñÑÝ»ñ å»ï³Ï³Ý ¨ Ñ³Ù³ÛÝùÝ»ñÇ áã ³é¨ïñ³ÛÇÝ Ï³½Ù³Ï»ñåáõÃÛáõÝÝ»ñÇÝ </t>
  </si>
  <si>
    <t xml:space="preserve">Ð³ïáõÏ Ýå³ï³Ï³ÛÇÝ ³ÛÉ ÝÛáõÃ»ñ </t>
  </si>
  <si>
    <t xml:space="preserve"> 4269</t>
  </si>
  <si>
    <t xml:space="preserve"> ÀÝ¹Ñ³Ýáõñ µÝáõÛÃÇ ³ÛÉ Í³é³ÛáõÃÛáõÝÝ»ñ </t>
  </si>
  <si>
    <t xml:space="preserve">²ÛÉ Ï³åÇï³É ¹ñ³Ù³ßÝáñÑÝ»ñ                               </t>
  </si>
  <si>
    <t xml:space="preserve">¾Ý»ñ·»ïÇÏ  Í³é³ÛáõÃÛáõÝÝ»ñ </t>
  </si>
  <si>
    <t xml:space="preserve">²×»óíáÕ ³ÏïÇíÝ»ñ   </t>
  </si>
  <si>
    <t xml:space="preserve"> 5131</t>
  </si>
  <si>
    <t xml:space="preserve"> ²ÛÉ Ù»ù»Ý³Ý»ñ ¨ ë³ñù³íáñáõÙÝ»ñ                             այդ թվում</t>
  </si>
  <si>
    <t xml:space="preserve">5129   </t>
  </si>
  <si>
    <t xml:space="preserve"> Ð³ïáõÏ Ýå³ï³Ï³ÛÇÝ ³ÛÉ ÝÛáõÃ»ñ  </t>
  </si>
  <si>
    <t xml:space="preserve">Ø»ù»Ý³Ý»ñÇ ¨ ë³ñù³íáñáõÙÝ»ñÇ ÁÝÃ³óÇÏ Ýáñá·áõÙ ¨ å³Ñå³ÝáõÙ </t>
  </si>
  <si>
    <t xml:space="preserve"> Ü³Ë³·Í³Ñ»ï³½áï³Ï³Ý Í³Ëë»ñ </t>
  </si>
  <si>
    <t xml:space="preserve">,,,,,, գյուղում մանկապարտեզի  կառուցում </t>
  </si>
  <si>
    <t xml:space="preserve">ä³ñï³¹Çñ í×³ñÝ»ñ </t>
  </si>
  <si>
    <t xml:space="preserve">ÜíÇñ³ïíáõÃÛáõÝÝ»ñ ³ÛÉ ß³ÑáõÛÃ ãÑ»ï³åÝ¹áÕ Ï³½Ù³Ï»ñåáõÃÛáõÝÝ»ñÇÝ </t>
  </si>
  <si>
    <t xml:space="preserve">Ð³ïáõÏ Ýå³ï³Ï³ÛÇÝ ³ÛÉ ÝÛáõÃ»ñ  </t>
  </si>
  <si>
    <t xml:space="preserve">Î»Ýó³Õ³ÛÇÝ ¨ Ñ³Ýñ³ÛÇÝ ëÝÝ¹Ç ÝÛáõÃ»ñ </t>
  </si>
  <si>
    <t xml:space="preserve">Ø³ëÝ³·Çï³Ï³Ý Í³é³ÛáõÃÛáõÝÝ»ñ </t>
  </si>
  <si>
    <t xml:space="preserve">î»Õ³Ï³ïí³Ï³Ý Í³é³ÛáõÃÛáõÝÝ»ñ </t>
  </si>
  <si>
    <t xml:space="preserve">¶ñ³ë»ÝÛ³Ï³ÛÇÝ ÝÛáõÃ»ñ ¨ Ñ³·áõëï  </t>
  </si>
  <si>
    <t xml:space="preserve">Ü»ñùÇÝ ·áñÍáõÕáõÙÝ»ñ </t>
  </si>
  <si>
    <t xml:space="preserve">²ßË³ïáÕÝ»ñÇ ³ßË³ï³í³ñÓ»ñ ¨ Ñ³í»É³í×³ñÝ»ñ </t>
  </si>
  <si>
    <t xml:space="preserve"> ì³ñã³Ï³Ý ë³ñù³íáñáõÙÝ»ñ       </t>
  </si>
  <si>
    <t>îñ³Ýëåáñï³ÛÇÝ ÝÛáõÃ»ñ</t>
  </si>
  <si>
    <t xml:space="preserve">Þ»Ýù»ñÇ ¨ Ï³éáõÛóÝ»ñÇ ÁÝÃ³óÇÏ Ýáñá·áõÙ ¨ å³Ñå³ÝáõÙ </t>
  </si>
  <si>
    <t>Ø³ëÝ³·Çï³Ï³Ý Í³é³ÛáõÃÛáõÝÝ»ñ</t>
  </si>
  <si>
    <t xml:space="preserve"> 4241</t>
  </si>
  <si>
    <t xml:space="preserve">Ü»ñÏ³Û³óáõóã³Ï³Ý Í³Ëë»ñ </t>
  </si>
  <si>
    <t xml:space="preserve"> î»Õ³Ï³ïí³Ï³Ý Í³é³ÛáõÃÛáõÝÝ»ñ</t>
  </si>
  <si>
    <t xml:space="preserve"> 4234</t>
  </si>
  <si>
    <t xml:space="preserve">Ð³Ù³Ï³ñ·ã³ÛÇÝ Í³é³ÛáõÃÛáõÝÝ»ñ </t>
  </si>
  <si>
    <t xml:space="preserve"> ²å³Ñáí³·ñ³Ï³Ý Í³Ëë»ñ </t>
  </si>
  <si>
    <t xml:space="preserve">Î³åÇ Í³é³ÛáõÃÛáõÝÝ»ñ </t>
  </si>
  <si>
    <t xml:space="preserve">ÎáÙáõÝ³É Í³é³ÛáõÃÛáõÝÝ»ñ </t>
  </si>
  <si>
    <t xml:space="preserve"> ä³ñ·¨³ïñáõÙÝ»ñ, ¹ñ³Ù³Ï³Ý Ëñ³ËáõëáõÙÝ»ñ ¨ Ñ³ïáõÏ í×³ñÝ»ñ </t>
  </si>
  <si>
    <t xml:space="preserve"> ²ßË³ïáÕÝ»ñÇ ³ßË³ï³í³ñÓ»ñ ¨ Ñ³í»É³í×³ñÝ»ñ 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</si>
  <si>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</si>
  <si>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</si>
  <si>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ä²Þîä²ÜàôÂÚàôÜ (ïáÕ2210+2220+ïáÕ2230+ïáÕ2240+ïáÕ2250)</t>
  </si>
  <si>
    <t>Ð²ê²ð²Î²Î²Ü Î²ð¶, ²Üìî²Ü¶àôÂÚàôÜ ¨ ¸²î²Î²Ü ¶àðÌàôÜºàôÂÚàôÜ (ïáÕ2310+ïáÕ2320+ïáÕ2330+ïáÕ2340+ïáÕ2350+ïáÕ2360+ïáÕ2370)</t>
  </si>
  <si>
    <t>îÜîºê²Î²Ü Ð²ð²´ºðàôÂÚàôÜÜºð (ïáÕ2410+ïáÕ2420+ïáÕ2430+ïáÕ2440+ïáÕ2450+ïáÕ2460+ïáÕ2470+ïáÕ2480+ïáÕ2490)</t>
  </si>
  <si>
    <t>Þðæ²Î² ØÆæ²ì²ÚðÆ ä²Þîä²ÜàôÂÚàôÜ (ïáÕ2510+ïáÕ2520+ïáÕ2530+ïáÕ2540+ïáÕ2550+ïáÕ2560)</t>
  </si>
  <si>
    <t>´Ü²Î²ð²Ü²ÚÆÜ ÞÆÜ²ð²ðàôÂÚàôÜ ºì ÎàØàôÜ²È Ì²è²ÚàôÂÚàôÜ (ïáÕ3610+ïáÕ3620+ïáÕ3630+ïáÕ3640+ïáÕ3650+ïáÕ3660)</t>
  </si>
  <si>
    <t>²èàÔæ²ä²ÐàôÂÚàôÜ (ïáÕ2710+ïáÕ2720+ïáÕ2730+ïáÕ2740+ïáÕ2750+ïáÕ2760)</t>
  </si>
  <si>
    <t>Ð²Ü¶Æêî, ØÞ²ÎàôÚÂ ºì ÎðàÜ (ïáÕ2810+ïáÕ2820+ïáÕ2830+ïáÕ2840+ïáÕ2850+ïáÕ2860)</t>
  </si>
  <si>
    <t>ÎðÂàôÂÚàôÜ (ïáÕ2910+ïáÕ2920+ïáÕ2930+ïáÕ2940+ïáÕ2950+ïáÕ2960+ïáÕ2970+ïáÕ2980)</t>
  </si>
  <si>
    <t xml:space="preserve">êàòÆ²È²Î²Ü ä²Þîä²ÜàôÂÚàôÜ (ïáÕ3010+ïáÕ3020+ïáÕ3030+ïáÕ3040+ïáÕ3050+ïáÕ3060+ïáÕ3070+ïáÕ3080+ïáÕ3090) </t>
  </si>
  <si>
    <t>ÐÆØÜ²Î²Ü ´²ÄÆÜÜºðÆÜ â¸²êìàÔ ä²Ðàôêî²ÚÆÜ üàÜ¸ºð (ïáÕ3110)</t>
  </si>
  <si>
    <t xml:space="preserve"> îáÕÇ NN  </t>
  </si>
  <si>
    <t xml:space="preserve"> NN </t>
  </si>
  <si>
    <t>աԽՈՒՐՅԱՆ Ð²Ø²ÚÜøÆ 2021ԹՎԱԿԱՆԻ  ´ÚàôæºÆ Ð²ìºÈàôð¸Æ ú¶î²¶àðÌØ²Ü àôÔÔàôÂÚàôÜÜºðÀ  Î²Ø ¸ºüÆòÆîÆ (ä²Î²êàôð¸Æ)</t>
  </si>
  <si>
    <t xml:space="preserve">     X</t>
  </si>
  <si>
    <t xml:space="preserve">áñÇó` </t>
  </si>
  <si>
    <t xml:space="preserve">  - ÃáÕ³ñÏáõÙÇó ¨ ï»Õ³µ³ßËáõÙÇó Ùáõïù»ñ</t>
  </si>
  <si>
    <t xml:space="preserve">  - ÑÇÙÝ³Ï³Ý ·áõÙ³ñÇ Ù³ñáõÙ</t>
  </si>
  <si>
    <t>å»ï³Ï³Ý µÛáõç»Çó</t>
  </si>
  <si>
    <t>³ÛÉ ³ÕµÛáõñÝ»ñÇó</t>
  </si>
  <si>
    <t>ÐÐ å»ï³Ï³Ý µÛáõç»ÇÝ</t>
  </si>
  <si>
    <t>³ÛÉ ³ÕµÛáõñÝ»ñÇÝ</t>
  </si>
  <si>
    <t>ÐÐ å»ï³Ï³Ý µÛáõç»Çó</t>
  </si>
  <si>
    <t>ÐÐ ³ÛÉ Ñ³Ù³ÛÝùÝ»ñÇ µÛáõç»Ý»ñÇó</t>
  </si>
  <si>
    <t>ÐÐ ³ÛÉ Ñ³Ù³ÛÝùÝ»ñÇ µÛáõç»Ý»ñÇÝ</t>
  </si>
  <si>
    <t xml:space="preserve"> - Ñ³Ù³ÛÝù³ÛÇÝ ë»÷³Ï³ÝáõÃÛ³Ý µ³ÅÝ»ïáÙë»ñÇ ¨ Ï³åÇï³ÉáõÙ Ñ³Ù³ÛÝùÇ Ù³ëÝ³ÏóáõÃÛ³Ý Çñ³óáõÙÇó Ùáõïù»ñ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</si>
  <si>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</si>
  <si>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</si>
  <si>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</si>
  <si>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</si>
  <si>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</si>
  <si>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</si>
  <si>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</si>
  <si>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</si>
  <si>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</si>
  <si>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</si>
  <si>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</si>
  <si>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</si>
  <si>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</si>
  <si>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</si>
  <si>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8199³</t>
  </si>
  <si>
    <t>áñÇó` Í³Ëë»ñÇ ýÇÝ³Ýë³íáñÙ³ÝÁ ãáõÕÕí³Í Ñ³Ù³ÛÝùÇ µÛáõç»Ç ÙÇçáóÝ»ñÇ ï³ñ»ëÏ½µÇ ³½³ï ÙÝ³óáñ¹Ç ·áõÙ³ñÁ</t>
  </si>
  <si>
    <t xml:space="preserve">  - í³ñÏ»ñÇ ëï³óáõÙ</t>
  </si>
  <si>
    <t xml:space="preserve">  - ëï³óí³Í í³ñÏ»ñÇ ÑÇÙÝ³Ï³Ý  ·áõÙ³ñÇ Ù³ñáõÙ</t>
  </si>
  <si>
    <t xml:space="preserve">  - ÷áË³ïíáõÃÛáõÝÝ»ñÇ ëï³óáõÙ</t>
  </si>
  <si>
    <t xml:space="preserve">  - ëï³óí³Í ÷áË³ïíáõÃÛáõÝÝ»ñÇ ·áõÙ³ñÇ Ù³ñáõÙ</t>
  </si>
  <si>
    <t xml:space="preserve"> Տրանսպորտային ë³ñù³íáñáõÙÝ»ñ       </t>
  </si>
  <si>
    <t>Շենքերի և շինությունների կապիտալ վերանորոգում</t>
  </si>
  <si>
    <t>Այլ մեքենաներ և սարքավորումներ</t>
  </si>
  <si>
    <t>Գործառնական և բանկային ծառայությունների ծախսեր</t>
  </si>
  <si>
    <t>Համակարգչային ծառայություններ</t>
  </si>
  <si>
    <t>Տեղեկատվական ծառայություններ</t>
  </si>
  <si>
    <t>Ընդհանուր բնույթի այլ ծառայություններ</t>
  </si>
  <si>
    <t>Կոմունալ ծառայություններ</t>
  </si>
  <si>
    <t>Նվիրատվություններ այլ շահույթ չհետապնդող կազմակերպություններին</t>
  </si>
  <si>
    <t>Պարտադիր վճարներ</t>
  </si>
  <si>
    <t>Շենքերի և շինությունների կառուցում</t>
  </si>
  <si>
    <t>Մեքենաների և սարքավորումների ընթացիկ նորոգում և պահպանում</t>
  </si>
  <si>
    <t>Շենքերի և կառույցների ընթացիկ նորոգում և պահպանում</t>
  </si>
  <si>
    <t>Գյուղատնտեսական ապրանքներ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</si>
  <si>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</si>
  <si>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</si>
  <si>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որից</t>
  </si>
  <si>
    <t>Մասնագիտական ծառայություններ</t>
  </si>
  <si>
    <t>Նախագծահետազոտական ծախսեր</t>
  </si>
  <si>
    <t>Շենքերի և կառույցների կապիտալ վերանորոգում</t>
  </si>
  <si>
    <t>Հատուկ նպատակային այլ նյութեր</t>
  </si>
  <si>
    <t>Î»Ýë³µ³½Ù³½³ÝáõÃÛ³Ý ¨ µÝáõÃÛ³Ý  å³ßïå³ÝáõÃÛáõÝ/4239/</t>
  </si>
  <si>
    <t>Սուբսիդիաներ ոչ-ֆինանսական պետական (համայնքային) կազմակերպություններին</t>
  </si>
  <si>
    <t>Ð³Ý·ëïÇ ¨ ëåáñïÇ Í³é³ÛáõÃÛáõÝÝ»ñ /4727կրթ.,մշակ. և սպորտային նպաստներ բյուջեից/</t>
  </si>
  <si>
    <t>Շենքերի և շինությունների ընթացիկ նորոգում և պահպանւմ</t>
  </si>
  <si>
    <t>Ընթացիկ դրամաշնորհներ պետական և համայնքների ոչ առևտրային կազմակերպություններին</t>
  </si>
  <si>
    <t xml:space="preserve">è³½Ù³Ï³Ý å³ßïå³ÝáõÃÛáõÝ </t>
  </si>
  <si>
    <t xml:space="preserve">2026 թվական </t>
  </si>
  <si>
    <t>Արտասահմանյան գործուղումների գծով ծախսեր</t>
  </si>
  <si>
    <t>Աշխատակազմի մասնագիտ. զարգացման ծառայությ.</t>
  </si>
  <si>
    <t>Վարչական ծառայություններ</t>
  </si>
  <si>
    <t>Այլ ընթացիկ դրամաշնորհներ</t>
  </si>
  <si>
    <t>Ð³í»Éí³Í  N 2</t>
  </si>
  <si>
    <t xml:space="preserve">Ð³í»Éí³Í  N 1 </t>
  </si>
  <si>
    <t>Ð³í»Éí³Í  N 3</t>
  </si>
  <si>
    <t xml:space="preserve">2027 թվական </t>
  </si>
  <si>
    <t>Գույքի և սարքավորումների վարձակալություն</t>
  </si>
  <si>
    <t xml:space="preserve">Մեքենաների և սարքավորումների ÁÝÃ³óÇÏ Ýáñá·áõÙ ¨ å³Ñå³ÝáõÙ </t>
  </si>
  <si>
    <t>Պահուստային միջոցներ</t>
  </si>
  <si>
    <t>Համաձայն ՀՕ-ի 233 հոդվ.</t>
  </si>
  <si>
    <t>փոխադրամիջոցների քանակի ավելացում</t>
  </si>
  <si>
    <t>Համայնքի նոր գործարկվող արևային կայանից ստացվող մուտքեր</t>
  </si>
  <si>
    <t>Համակարգչային սարքավորումների ձեռք բերում</t>
  </si>
  <si>
    <t>Համաձայն պայմանագրի</t>
  </si>
  <si>
    <t>հողի օտարումից մուտքերի աճ</t>
  </si>
  <si>
    <t>Արևային կայան ՀՈԱԿ-ին հատկացվող սուբսիդիա</t>
  </si>
  <si>
    <t>Էլ էներգիայւ ծախսի ավելացում</t>
  </si>
  <si>
    <t>Տեղեկատվական ծառայությունների քանակի ավելացում</t>
  </si>
  <si>
    <t>ՀՈԱԿ-ին հատկացվող սուբսիդիայի ավելացում՝ նոր գրադարանային ֆոնդի ձեռք բերման նպատակով:</t>
  </si>
  <si>
    <t>Հատկացվող սուբսիդիայի գումարի ավելացում՝ ՀՈԱԿ-ների շենքերի ընթացիկ նորոգման նպատակով:</t>
  </si>
  <si>
    <t>Համայնքի վարչական բյուջեի եկամուտների ավելացման հետևանքով</t>
  </si>
  <si>
    <t>4729</t>
  </si>
  <si>
    <t>Այլ նպաստներ բյուջեից</t>
  </si>
  <si>
    <t>/Նախագիծ/</t>
  </si>
  <si>
    <t>Կրթական, մշակութային և սպորտային նպաստներ բյուջեից</t>
  </si>
  <si>
    <t>Վարչական սարքավորումներ</t>
  </si>
  <si>
    <t>Համաձայն վարձ.պայմանագրի</t>
  </si>
  <si>
    <r>
      <t>/</t>
    </r>
    <r>
      <rPr>
        <b/>
        <sz val="12"/>
        <color theme="1"/>
        <rFont val="Arial Armenian"/>
        <family val="2"/>
      </rPr>
      <t>Նախագիծ</t>
    </r>
    <r>
      <rPr>
        <sz val="12"/>
        <color theme="1"/>
        <rFont val="Arial Armenian"/>
        <family val="2"/>
      </rPr>
      <t>/</t>
    </r>
  </si>
  <si>
    <r>
      <t xml:space="preserve">                         ÀÜ¸²ØºÜÀ`                                </t>
    </r>
    <r>
      <rPr>
        <sz val="8"/>
        <color theme="1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</si>
  <si>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8"/>
        <color theme="1"/>
        <rFont val="Arial LatArm"/>
        <family val="2"/>
      </rPr>
      <t>(ïáÕ 8110+ïáÕ 8160)</t>
    </r>
  </si>
  <si>
    <r>
      <t xml:space="preserve"> 1.1. ²ñÅ»ÃÕÃ»ñ (µ³ó³éáõÃÛ³Ùµ µ³ÅÝ»ïáÙë»ñÇ ¨ Ï³åÇï³ÉáõÙ ³ÛÉ Ù³ëÝ³ÏóáõÃÛ³Ý) </t>
    </r>
    <r>
      <rPr>
        <sz val="8"/>
        <color theme="1"/>
        <rFont val="Arial LatArm"/>
        <family val="2"/>
      </rPr>
      <t>(ïáÕ 8112+ïáÕ 8113)</t>
    </r>
  </si>
  <si>
    <r>
      <t>1.2. ì³ñÏ»ñ ¨ ÷áË³ïíáõÃÛáõÝÝ»ñ (ëï³óáõÙ ¨ Ù³ñáõÙ)                                                                     (</t>
    </r>
    <r>
      <rPr>
        <sz val="8"/>
        <color theme="1"/>
        <rFont val="Arial LatArm"/>
        <family val="2"/>
      </rPr>
      <t>ïáÕ 8121+ïáÕ8140)</t>
    </r>
    <r>
      <rPr>
        <b/>
        <sz val="8"/>
        <color theme="1"/>
        <rFont val="Arial LatArm"/>
        <family val="2"/>
      </rPr>
      <t xml:space="preserve"> </t>
    </r>
  </si>
  <si>
    <r>
      <t xml:space="preserve">1.2.1. ì³ñÏ»ñ </t>
    </r>
    <r>
      <rPr>
        <sz val="8"/>
        <color theme="1"/>
        <rFont val="Arial LatArm"/>
        <family val="2"/>
      </rPr>
      <t>(ïáÕ 8122+ïáÕ 8130)</t>
    </r>
  </si>
  <si>
    <r>
      <t xml:space="preserve">  - í³ñÏ»ñÇ ëï³óáõÙ </t>
    </r>
    <r>
      <rPr>
        <i/>
        <sz val="8"/>
        <color theme="1"/>
        <rFont val="Arial LatArm"/>
        <family val="2"/>
      </rPr>
      <t>(ïáÕ 8123+ïáÕ 8124)</t>
    </r>
  </si>
  <si>
    <r>
      <t xml:space="preserve">  - ëï³óí³Í í³ñÏ»ñÇ ÑÇÙÝ³Ï³Ý  ·áõÙ³ñÇ Ù³ñáõÙ  </t>
    </r>
    <r>
      <rPr>
        <i/>
        <sz val="8"/>
        <color theme="1"/>
        <rFont val="Arial LatArm"/>
        <family val="2"/>
      </rPr>
      <t>(ïáÕ 8131+ïáÕ 8132)</t>
    </r>
  </si>
  <si>
    <r>
      <t xml:space="preserve">1.2.2. öáË³ïíáõÃÛáõÝÝ»ñ </t>
    </r>
    <r>
      <rPr>
        <i/>
        <sz val="8"/>
        <color theme="1"/>
        <rFont val="Arial LatArm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</si>
  <si>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8"/>
        <color theme="1"/>
        <rFont val="Arial LatArm"/>
        <family val="2"/>
      </rPr>
      <t>(ïáÕ 8142+ïáÕ 8143)</t>
    </r>
  </si>
  <si>
    <r>
      <t xml:space="preserve">  - ëï³óí³Í ÷áË³ïíáõÃÛáõÝÝ»ñÇ ·áõÙ³ñÇ Ù³ñáõÙ </t>
    </r>
    <r>
      <rPr>
        <i/>
        <sz val="8"/>
        <color theme="1"/>
        <rFont val="Arial LatArm"/>
        <family val="2"/>
      </rPr>
      <t>(ïáÕ 8151+ïáÕ 8152)</t>
    </r>
  </si>
  <si>
    <r>
      <t xml:space="preserve">2. üÆÜ²Üê²Î²Ü ²ÎîÆìÜºð                                                     </t>
    </r>
    <r>
      <rPr>
        <i/>
        <sz val="8"/>
        <color theme="1"/>
        <rFont val="Arial LatArm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</si>
  <si>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8"/>
        <color theme="1"/>
        <rFont val="Arial LatArm"/>
        <family val="2"/>
      </rPr>
      <t>(ïáÕ 8162+ïáÕ 8163 + ïáÕ 8164)</t>
    </r>
  </si>
  <si>
    <r>
      <t xml:space="preserve">2.3. Ð³Ù³ÛÝùÇ µÛáõç»Ç ÙÇçáóÝ»ñÇ ï³ñ»ëÏ½µÇ ³½³ï  ÙÝ³óáñ¹Á` </t>
    </r>
    <r>
      <rPr>
        <sz val="8"/>
        <color theme="1"/>
        <rFont val="Arial LatArm"/>
        <family val="2"/>
      </rPr>
      <t>(ïáÕ 8191+ïáÕ 8194-ïáÕ 8193)</t>
    </r>
  </si>
  <si>
    <r>
      <t xml:space="preserve">2.6. Ð³Ù³ÛÝùÇ µÛáõç»Ç Ñ³ßíáõÙ ÙÇçáóÝ»ñÇ ÙÝ³óáñ¹Ý»ñÁ Ñ³ßí»ïáõ Å³Ù³Ý³Ï³Ñ³ïí³ÍáõÙ  </t>
    </r>
    <r>
      <rPr>
        <sz val="8"/>
        <color theme="1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</si>
  <si>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8"/>
        <color theme="1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</si>
  <si>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8"/>
        <color theme="1"/>
        <rFont val="Arial LatArm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</si>
  <si>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8"/>
        <color theme="1"/>
        <rFont val="Arial LatArm"/>
        <family val="2"/>
      </rPr>
      <t>(ïáÕ 8212+ïáÕ 8213)</t>
    </r>
  </si>
  <si>
    <r>
      <t xml:space="preserve">1.2. ì³ñÏ»ñ ¨ ÷áË³ïíáõÃÛáõÝÝ»ñ (ëï³óáõÙ ¨ Ù³ñáõÙ)                          </t>
    </r>
    <r>
      <rPr>
        <sz val="8"/>
        <color theme="1"/>
        <rFont val="Arial LatArm"/>
        <family val="2"/>
      </rPr>
      <t>ïáÕ 8221+ïáÕ 8240</t>
    </r>
  </si>
  <si>
    <r>
      <t xml:space="preserve">1.2.1. ì³ñÏ»ñ </t>
    </r>
    <r>
      <rPr>
        <sz val="8"/>
        <color theme="1"/>
        <rFont val="Arial LatArm"/>
        <family val="2"/>
      </rPr>
      <t>(ïáÕ 8222+ïáÕ 8230)</t>
    </r>
  </si>
  <si>
    <r>
      <t xml:space="preserve">1.2.2. öáË³ïíáõÃÛáõÝÝ»ñ </t>
    </r>
    <r>
      <rPr>
        <sz val="8"/>
        <color theme="1"/>
        <rFont val="Arial LatArm"/>
        <family val="2"/>
      </rPr>
      <t>(ïáÕ 8241+ïáÕ 8250)</t>
    </r>
  </si>
  <si>
    <r>
      <t>*</t>
    </r>
    <r>
      <rPr>
        <sz val="10"/>
        <color theme="1"/>
        <rFont val="Arial LatArm"/>
        <family val="2"/>
      </rPr>
      <t>8010-ñ¹ ïáÕÇ ëÛáõÝ³ÏÝ»ñáõÙ Éñ³óíáÕ óáõó³ÝÇßÝ»ñÁ å»ïù ¿ Ñ³í³ë³ñ ÉÇÝ»Ý Ð³Ù³ÛÝùÇ µÛáõç»Ç Ñ³í»Éáõñ¹Ç Ï³Ù å³Ï³ëáõñ¹Ç (¹»ýÇóÇïÇ) Ï³ï³ñÙ³Ý í»ñ³µ»ñÛ³É Ñ³ßí»ïíáõÃÛ³Ý 8000-ñ¹ ïáÕÇ Ñ³Ù³å³ï³ëË³Ý ëÛáõÝ³ÏÝ»ñáõÙ ³ñï³óáÉí³Í óáõó³ÝÇßÇÝ` Ñ³Ï³é³Ï Ýß³Ýáí.</t>
    </r>
  </si>
  <si>
    <r>
      <t>**</t>
    </r>
    <r>
      <rPr>
        <sz val="10"/>
        <color theme="1"/>
        <rFont val="Arial LatArm"/>
        <family val="2"/>
      </rPr>
      <t xml:space="preserve"> 8199-ñ¹ ïáÕÁ ëï³óíáõÙ ¿, áñå»ë 8010 ïáÕÇ   ¨ 8110, 8161, 8170, 8190, 8197, 8198 ¨ 8210 ïáÕ»ñÇ Ñ³Ù³å³ï³ëË³Ý ëÛáõÝÛ³ÏÝ»ñÇ óáõó³ÝÇßÝ»ñÇ Ñ³Ýñ³·áõÙ³ñÇ ï³ñµ»ñáõÃÛáõÝ ¨ å»ïù ¿ Ý»ñÏ³Û³óíÇ í»ñÍ³Ýí³Í Áëï Ñëï³Ï Ý»ñÏ³Û³óí³Í µ³Õ³¹ñÇãÝ»ñÇ:</t>
    </r>
  </si>
  <si>
    <r>
      <t>***</t>
    </r>
    <r>
      <rPr>
        <sz val="10"/>
        <color theme="1"/>
        <rFont val="Arial LatArm"/>
        <family val="2"/>
      </rPr>
      <t>8199-ñ¹ ïáÕáõÙ µÛáõç»Ç Ñ³ßíáõÙ ¹ñ³Ù³Ï³Ý ÙÇçáóÝ»ñÇ ÙÝ³óáñ¹Ý»ñÇ ³í»É³óáõÙÁ å»ïù ¿ Ý»ñÏ³Û³óíÇ µ³ó³ë³Ï³Ý Ýß³Ýáí, ÇëÏ å³Ï³ë»óáõÙÁ (û·ï³·áñÍáõÙÁ)ª ¹ñ³Ï³Ý Ýß³Ýáí.</t>
    </r>
  </si>
  <si>
    <r>
      <t>****</t>
    </r>
    <r>
      <rPr>
        <sz val="10"/>
        <color theme="1"/>
        <rFont val="Arial LatArm"/>
        <family val="2"/>
      </rPr>
      <t>8113-ñ¹, 8130-ñ¹, 8131-ñ¹, 8132-ñ¹, 8150-ñ¹, 8151-ñ¹, 8152-ñ¹, 8164-ñ¹, 8172-ñ¹,8197-ñ¹  (12-ñ¹ ëÛáõÝ³ÏáõÙ) 8198-ñ¹  (11-ñ¹ ëÛáõÝ³ÏáõÙ), 8213-ñ¹, 8230-ñ¹ ¨ 8250-ñ¹ ïáÕ»ñáõÙ óáõó³ÝÇßÝ»ñÁ Ý»ñÏ³Û³óíáõÙ »Ý µ³ó³ë³Ï³Ý Ýß³Ýáí:</t>
    </r>
  </si>
  <si>
    <r>
      <t xml:space="preserve">** </t>
    </r>
    <r>
      <rPr>
        <sz val="10"/>
        <color theme="1"/>
        <rFont val="Arial LatArm"/>
        <family val="2"/>
      </rPr>
      <t>Ü»ñÏ³Û³óíáõÙ ¿ ¹ñ³Ù³ñÏÕ³ÛÇÝ Í³ËëÁ:</t>
    </r>
  </si>
  <si>
    <t>ՀՀ Շիրակի մարզի Արթիկ համայնքի միջնաժամկետ ծախսերի ծրագրի 2026-2028թթ. վարչական և ֆոնդային մասերի եկամուտները` ըստ ձևավորման աղբյուրների</t>
  </si>
  <si>
    <t>2024 փաստացի</t>
  </si>
  <si>
    <t xml:space="preserve">2025 հաստատված </t>
  </si>
  <si>
    <t xml:space="preserve"> 2026թ կանխատեսված և 2025թ. հաստատված բյուջեի տարբերություն</t>
  </si>
  <si>
    <t xml:space="preserve">2028 թվական </t>
  </si>
  <si>
    <t>2026թ կանխատեսված և 2025թ. հաստատված բյուջեի տարբերության վերաբերյալ հիմնավորումներ</t>
  </si>
  <si>
    <t xml:space="preserve">ՀՀ Շիրակի մարզի Արթիկ համայնքի 2026-2028թթ. միջնաժամկետ ծախսերի ծրագրերի դեֆիցիտի (պակացուրդի) ֆինանսավորումը ըստ աղբյուրների    </t>
  </si>
  <si>
    <t>ՀՀ Շիրակի մարզի Արթիկ համայնքի 2026-2028թթ.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</si>
  <si>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Þ»Ýù»ñÇ ¨ ßÇÝáõÃÛáõÝÝ»ñÇ Ï³պիտալ վերանորոգում</t>
  </si>
  <si>
    <t>5112</t>
  </si>
  <si>
    <t xml:space="preserve"> 5134 </t>
  </si>
  <si>
    <t xml:space="preserve">Նախագծահետազոտական ծախսեր              </t>
  </si>
  <si>
    <t xml:space="preserve">Þ»Ýù»ñÇ ¨ ßÇÝáõÃÛáõÝÝ»ñÇ Ï³éáõóáõÙ                  </t>
  </si>
  <si>
    <t>Շենքերի և շինությունների կապիտալ նորոգում</t>
  </si>
  <si>
    <t>2026թ-ին իրականացվելիք սուբվենցիոն ծրագիր</t>
  </si>
  <si>
    <t>2026թ-ին իրականացվելիք սուբվենցիոն ծրագրերի աճ</t>
  </si>
  <si>
    <t xml:space="preserve">2026թ-ին իրականացվելիք սուբվենցիոն ծրագիր </t>
  </si>
  <si>
    <t>2026թ-ի հողի վարձ. պլանով միայն հաշվարկային մեծություններն է ներառված, առանց ակնկալվող ապառքի</t>
  </si>
  <si>
    <t>2026թ-ի գույքի վարձ. պլանով միայն հաշվարկային մեծություններն է ներառված, առանց ակնկալվող ապառքի</t>
  </si>
  <si>
    <t>2026 թ-ին իրականացվելիք սուբվենցիոն ծրագրերի քանակի և գումարի ավելացում</t>
  </si>
  <si>
    <t>ՀՀ Շիրակի մարզի Արթիկ համայնքի ավագանու 
2025 թվականի հուլիսի 16-ի
 N  -Ն որոշման</t>
  </si>
  <si>
    <t xml:space="preserve">ՀՀ Շիրակի մարզի Արթիկ համայնքի ավագանու 
2025 թվականի հուլիսի 16-ի
 N  -Ն որոշման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</si>
</sst>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\ ;\(#,##0.0\)"/>
    <numFmt numFmtId="166" formatCode="#,##0.0"/>
    <numFmt numFmtId="167" formatCode="0.0"/>
    <numFmt numFmtId="168" formatCode="000"/>
    <numFmt numFmtId="169" formatCode="0000"/>
  </numFmts>
  <fonts count="29" x14ac:knownFonts="1">
    <font>
      <sz val="8"/>
      <name val="Arial Armenian"/>
    </font>
    <font>
      <sz val="10"/>
      <name val="Arial"/>
      <family val="2"/>
      <charset val="204"/>
    </font>
    <font>
      <sz val="10"/>
      <name val="Arial"/>
      <family val="2"/>
    </font>
    <font>
      <sz val="8"/>
      <name val="Arial LatArm"/>
      <family val="2"/>
    </font>
    <font>
      <sz val="10"/>
      <name val="Arial LatArm"/>
      <family val="2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 LatArm"/>
      <family val="2"/>
    </font>
    <font>
      <sz val="8"/>
      <color theme="1"/>
      <name val="Arial LatArm"/>
      <family val="2"/>
    </font>
    <font>
      <sz val="8"/>
      <color theme="1"/>
      <name val="Arial Armenian"/>
      <family val="2"/>
    </font>
    <font>
      <sz val="12"/>
      <color theme="1"/>
      <name val="Arial LatArm"/>
      <family val="2"/>
    </font>
    <font>
      <sz val="12"/>
      <color theme="1"/>
      <name val="Arial Armenian"/>
      <family val="2"/>
    </font>
    <font>
      <b/>
      <sz val="12"/>
      <color theme="1"/>
      <name val="Arial Armenian"/>
      <family val="2"/>
    </font>
    <font>
      <sz val="10"/>
      <color theme="1"/>
      <name val="Arial LatArm"/>
      <family val="2"/>
    </font>
    <font>
      <b/>
      <sz val="10"/>
      <color theme="1"/>
      <name val="Arial LatArm"/>
      <family val="2"/>
    </font>
    <font>
      <b/>
      <sz val="8"/>
      <color theme="1"/>
      <name val="Arial Armenian"/>
      <family val="2"/>
    </font>
    <font>
      <b/>
      <sz val="12"/>
      <color theme="1"/>
      <name val="Arial LatArm"/>
      <family val="2"/>
    </font>
    <font>
      <b/>
      <i/>
      <sz val="8"/>
      <color theme="1"/>
      <name val="Arial LatArm"/>
      <family val="2"/>
    </font>
    <font>
      <i/>
      <sz val="8"/>
      <color theme="1"/>
      <name val="Arial LatArm"/>
      <family val="2"/>
    </font>
    <font>
      <b/>
      <sz val="14"/>
      <color theme="1"/>
      <name val="Arial LatArm"/>
      <family val="2"/>
    </font>
    <font>
      <sz val="9"/>
      <color theme="1"/>
      <name val="Arial LatArm"/>
      <family val="2"/>
    </font>
    <font>
      <b/>
      <i/>
      <sz val="9"/>
      <color theme="1"/>
      <name val="Arial LatArm"/>
      <family val="2"/>
    </font>
    <font>
      <sz val="11"/>
      <color theme="1"/>
      <name val="Arial LatArm"/>
      <family val="2"/>
    </font>
    <font>
      <b/>
      <i/>
      <sz val="12"/>
      <color theme="1"/>
      <name val="Arial LatArm"/>
      <family val="2"/>
    </font>
    <font>
      <sz val="12"/>
      <color rgb="FFFF000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name val="Arial LatArm"/>
      <family val="2"/>
    </font>
    <font>
      <sz val="8"/>
      <color rgb="FFFF0000"/>
      <name val="Arial Armenian"/>
      <family val="2"/>
    </font>
    <font>
      <sz val="8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</borders>
  <cellStyleXfs count="8">
    <xf numFmtId="0" fontId="0" fillId="0" borderId="0"/>
    <xf numFmtId="0" fontId="5" fillId="0" borderId="69" applyNumberFormat="0" applyFont="0" applyFill="0" applyAlignment="0" applyProtection="0"/>
    <xf numFmtId="0" fontId="4" fillId="0" borderId="70" applyNumberFormat="0" applyFill="0" applyProtection="0">
      <alignment horizontal="center" vertical="center"/>
    </xf>
    <xf numFmtId="164" fontId="2" fillId="0" borderId="0" applyFont="0" applyFill="0" applyBorder="0" applyAlignment="0" applyProtection="0"/>
    <xf numFmtId="0" fontId="4" fillId="0" borderId="70" applyNumberFormat="0" applyFill="0" applyProtection="0">
      <alignment horizontal="left" vertical="center" wrapText="1"/>
    </xf>
    <xf numFmtId="0" fontId="1" fillId="0" borderId="0"/>
    <xf numFmtId="0" fontId="2" fillId="0" borderId="0"/>
    <xf numFmtId="4" fontId="3" fillId="0" borderId="71" applyFill="0" applyProtection="0">
      <alignment horizontal="right" vertical="center"/>
    </xf>
  </cellStyleXfs>
  <cellXfs count="509">
    <xf numFmtId="0" fontId="0" fillId="0" borderId="0" xfId="0"/>
    <xf numFmtId="0" fontId="6" fillId="0" borderId="2" xfId="0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6" fontId="7" fillId="0" borderId="4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center" vertical="top"/>
    </xf>
    <xf numFmtId="165" fontId="8" fillId="0" borderId="0" xfId="0" applyNumberFormat="1" applyFont="1" applyAlignment="1">
      <alignment horizontal="right" vertical="top"/>
    </xf>
    <xf numFmtId="165" fontId="8" fillId="3" borderId="0" xfId="0" applyNumberFormat="1" applyFont="1" applyFill="1" applyAlignment="1">
      <alignment horizontal="center" vertical="top"/>
    </xf>
    <xf numFmtId="165" fontId="9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11" fillId="0" borderId="0" xfId="0" applyFont="1"/>
    <xf numFmtId="165" fontId="8" fillId="3" borderId="0" xfId="0" applyNumberFormat="1" applyFont="1" applyFill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7" fontId="6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/>
    </xf>
    <xf numFmtId="167" fontId="7" fillId="0" borderId="2" xfId="0" applyNumberFormat="1" applyFont="1" applyBorder="1" applyAlignment="1">
      <alignment horizontal="right" vertical="top"/>
    </xf>
    <xf numFmtId="165" fontId="7" fillId="0" borderId="2" xfId="0" applyNumberFormat="1" applyFont="1" applyBorder="1" applyAlignment="1">
      <alignment horizontal="right" vertical="top"/>
    </xf>
    <xf numFmtId="0" fontId="8" fillId="0" borderId="3" xfId="0" applyFont="1" applyBorder="1"/>
    <xf numFmtId="167" fontId="7" fillId="0" borderId="2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3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12" fillId="0" borderId="70" xfId="2" applyFont="1" applyFill="1" applyBorder="1" applyAlignment="1">
      <alignment horizontal="center" vertical="center"/>
    </xf>
    <xf numFmtId="0" fontId="13" fillId="0" borderId="70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12" fillId="0" borderId="70" xfId="4" applyFont="1" applyFill="1" applyBorder="1" applyAlignment="1">
      <alignment horizontal="left" vertical="center" wrapText="1"/>
    </xf>
    <xf numFmtId="0" fontId="14" fillId="0" borderId="3" xfId="0" applyFont="1" applyBorder="1"/>
    <xf numFmtId="165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167" fontId="7" fillId="3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right" vertical="top"/>
    </xf>
    <xf numFmtId="0" fontId="8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 vertical="top"/>
    </xf>
    <xf numFmtId="165" fontId="7" fillId="3" borderId="0" xfId="0" applyNumberFormat="1" applyFont="1" applyFill="1" applyAlignment="1">
      <alignment horizontal="right" vertical="top"/>
    </xf>
    <xf numFmtId="0" fontId="12" fillId="0" borderId="0" xfId="0" applyFont="1"/>
    <xf numFmtId="0" fontId="8" fillId="0" borderId="69" xfId="1" applyFont="1" applyFill="1" applyBorder="1"/>
    <xf numFmtId="0" fontId="12" fillId="2" borderId="0" xfId="0" applyFont="1" applyFill="1" applyAlignment="1">
      <alignment wrapText="1"/>
    </xf>
    <xf numFmtId="0" fontId="10" fillId="0" borderId="0" xfId="0" applyFont="1"/>
    <xf numFmtId="49" fontId="12" fillId="0" borderId="0" xfId="0" applyNumberFormat="1" applyFont="1" applyFill="1" applyAlignment="1">
      <alignment horizontal="centerContinuous" wrapText="1"/>
    </xf>
    <xf numFmtId="0" fontId="12" fillId="0" borderId="0" xfId="0" applyFont="1" applyFill="1" applyAlignment="1">
      <alignment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/>
    </xf>
    <xf numFmtId="0" fontId="7" fillId="0" borderId="49" xfId="0" applyFont="1" applyFill="1" applyBorder="1"/>
    <xf numFmtId="0" fontId="6" fillId="0" borderId="52" xfId="0" applyFont="1" applyFill="1" applyBorder="1" applyAlignment="1">
      <alignment horizontal="center" wrapText="1"/>
    </xf>
    <xf numFmtId="0" fontId="6" fillId="0" borderId="50" xfId="0" applyFont="1" applyFill="1" applyBorder="1"/>
    <xf numFmtId="166" fontId="6" fillId="0" borderId="52" xfId="0" applyNumberFormat="1" applyFont="1" applyFill="1" applyBorder="1" applyAlignment="1">
      <alignment horizontal="center" vertical="center"/>
    </xf>
    <xf numFmtId="166" fontId="6" fillId="0" borderId="49" xfId="0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/>
    <xf numFmtId="0" fontId="13" fillId="0" borderId="0" xfId="0" applyFont="1"/>
    <xf numFmtId="0" fontId="7" fillId="0" borderId="31" xfId="0" applyFont="1" applyFill="1" applyBorder="1"/>
    <xf numFmtId="0" fontId="7" fillId="0" borderId="33" xfId="0" applyFont="1" applyFill="1" applyBorder="1" applyAlignment="1">
      <alignment horizontal="center" wrapText="1"/>
    </xf>
    <xf numFmtId="0" fontId="6" fillId="0" borderId="34" xfId="0" applyFont="1" applyFill="1" applyBorder="1"/>
    <xf numFmtId="166" fontId="6" fillId="0" borderId="33" xfId="0" applyNumberFormat="1" applyFont="1" applyFill="1" applyBorder="1" applyAlignment="1">
      <alignment horizontal="center" vertical="center"/>
    </xf>
    <xf numFmtId="166" fontId="6" fillId="0" borderId="15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7" fillId="0" borderId="9" xfId="0" applyFont="1" applyFill="1" applyBorder="1"/>
    <xf numFmtId="0" fontId="6" fillId="0" borderId="36" xfId="0" applyFont="1" applyFill="1" applyBorder="1" applyAlignment="1">
      <alignment horizontal="center" wrapText="1"/>
    </xf>
    <xf numFmtId="0" fontId="7" fillId="0" borderId="37" xfId="0" applyFont="1" applyFill="1" applyBorder="1"/>
    <xf numFmtId="166" fontId="7" fillId="0" borderId="36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7" fillId="0" borderId="36" xfId="0" applyFont="1" applyFill="1" applyBorder="1" applyAlignment="1">
      <alignment horizontal="center"/>
    </xf>
    <xf numFmtId="0" fontId="7" fillId="0" borderId="9" xfId="0" applyFont="1" applyFill="1" applyBorder="1" applyAlignment="1">
      <alignment vertical="center"/>
    </xf>
    <xf numFmtId="0" fontId="16" fillId="0" borderId="36" xfId="0" applyFont="1" applyFill="1" applyBorder="1" applyAlignment="1">
      <alignment wrapText="1"/>
    </xf>
    <xf numFmtId="0" fontId="7" fillId="0" borderId="33" xfId="0" applyFont="1" applyFill="1" applyBorder="1" applyAlignment="1">
      <alignment horizontal="left" wrapText="1"/>
    </xf>
    <xf numFmtId="166" fontId="7" fillId="0" borderId="36" xfId="0" applyNumberFormat="1" applyFont="1" applyFill="1" applyBorder="1" applyAlignment="1">
      <alignment horizontal="center" vertical="center" wrapText="1"/>
    </xf>
    <xf numFmtId="166" fontId="7" fillId="0" borderId="11" xfId="0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wrapText="1"/>
    </xf>
    <xf numFmtId="166" fontId="7" fillId="0" borderId="11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wrapText="1"/>
    </xf>
    <xf numFmtId="0" fontId="17" fillId="0" borderId="36" xfId="0" applyFont="1" applyFill="1" applyBorder="1"/>
    <xf numFmtId="49" fontId="7" fillId="0" borderId="37" xfId="0" applyNumberFormat="1" applyFont="1" applyFill="1" applyBorder="1" applyAlignment="1">
      <alignment horizontal="center" vertical="center" wrapText="1"/>
    </xf>
    <xf numFmtId="166" fontId="7" fillId="0" borderId="45" xfId="0" applyNumberFormat="1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wrapText="1"/>
    </xf>
    <xf numFmtId="166" fontId="7" fillId="0" borderId="52" xfId="0" applyNumberFormat="1" applyFont="1" applyFill="1" applyBorder="1" applyAlignment="1">
      <alignment horizontal="center" vertical="center"/>
    </xf>
    <xf numFmtId="166" fontId="7" fillId="0" borderId="49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wrapText="1"/>
    </xf>
    <xf numFmtId="49" fontId="6" fillId="0" borderId="50" xfId="0" applyNumberFormat="1" applyFont="1" applyFill="1" applyBorder="1" applyAlignment="1">
      <alignment horizontal="center" vertical="center" wrapText="1"/>
    </xf>
    <xf numFmtId="0" fontId="7" fillId="0" borderId="47" xfId="0" applyFont="1" applyFill="1" applyBorder="1"/>
    <xf numFmtId="0" fontId="17" fillId="0" borderId="45" xfId="0" applyFont="1" applyFill="1" applyBorder="1" applyAlignment="1">
      <alignment wrapText="1"/>
    </xf>
    <xf numFmtId="49" fontId="6" fillId="0" borderId="46" xfId="0" applyNumberFormat="1" applyFont="1" applyFill="1" applyBorder="1" applyAlignment="1">
      <alignment horizontal="center" vertical="center" wrapText="1"/>
    </xf>
    <xf numFmtId="166" fontId="7" fillId="0" borderId="53" xfId="0" applyNumberFormat="1" applyFont="1" applyFill="1" applyBorder="1" applyAlignment="1">
      <alignment horizontal="center" vertical="center" wrapText="1"/>
    </xf>
    <xf numFmtId="166" fontId="7" fillId="0" borderId="21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wrapText="1"/>
    </xf>
    <xf numFmtId="49" fontId="7" fillId="0" borderId="50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/>
    <xf numFmtId="0" fontId="17" fillId="0" borderId="40" xfId="0" applyFont="1" applyFill="1" applyBorder="1" applyAlignment="1">
      <alignment wrapText="1"/>
    </xf>
    <xf numFmtId="49" fontId="7" fillId="0" borderId="48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/>
    <xf numFmtId="0" fontId="16" fillId="0" borderId="29" xfId="0" applyFont="1" applyFill="1" applyBorder="1" applyAlignment="1">
      <alignment wrapText="1"/>
    </xf>
    <xf numFmtId="49" fontId="7" fillId="0" borderId="30" xfId="0" applyNumberFormat="1" applyFont="1" applyFill="1" applyBorder="1" applyAlignment="1">
      <alignment horizontal="center" vertical="center" wrapText="1"/>
    </xf>
    <xf numFmtId="166" fontId="7" fillId="0" borderId="29" xfId="0" applyNumberFormat="1" applyFont="1" applyFill="1" applyBorder="1" applyAlignment="1">
      <alignment horizontal="center" vertical="center"/>
    </xf>
    <xf numFmtId="166" fontId="7" fillId="0" borderId="27" xfId="0" applyNumberFormat="1" applyFont="1" applyFill="1" applyBorder="1" applyAlignment="1">
      <alignment horizontal="center" vertical="center"/>
    </xf>
    <xf numFmtId="0" fontId="7" fillId="0" borderId="51" xfId="0" applyFont="1" applyFill="1" applyBorder="1"/>
    <xf numFmtId="0" fontId="7" fillId="0" borderId="54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vertical="center" wrapText="1"/>
    </xf>
    <xf numFmtId="166" fontId="7" fillId="0" borderId="54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center" vertical="center" wrapText="1"/>
    </xf>
    <xf numFmtId="166" fontId="7" fillId="0" borderId="57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wrapText="1"/>
    </xf>
    <xf numFmtId="166" fontId="6" fillId="0" borderId="29" xfId="0" applyNumberFormat="1" applyFont="1" applyFill="1" applyBorder="1" applyAlignment="1">
      <alignment horizontal="center" vertical="center"/>
    </xf>
    <xf numFmtId="166" fontId="6" fillId="0" borderId="55" xfId="0" applyNumberFormat="1" applyFont="1" applyFill="1" applyBorder="1" applyAlignment="1">
      <alignment horizontal="center" vertical="center" wrapText="1"/>
    </xf>
    <xf numFmtId="166" fontId="6" fillId="0" borderId="27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wrapText="1"/>
    </xf>
    <xf numFmtId="49" fontId="7" fillId="0" borderId="34" xfId="0" applyNumberFormat="1" applyFont="1" applyFill="1" applyBorder="1" applyAlignment="1">
      <alignment horizontal="center" vertical="center" wrapText="1"/>
    </xf>
    <xf numFmtId="166" fontId="6" fillId="0" borderId="15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166" fontId="6" fillId="0" borderId="26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 wrapText="1"/>
    </xf>
    <xf numFmtId="166" fontId="6" fillId="0" borderId="27" xfId="0" applyNumberFormat="1" applyFont="1" applyFill="1" applyBorder="1" applyAlignment="1">
      <alignment horizontal="center" vertical="center" wrapText="1"/>
    </xf>
    <xf numFmtId="166" fontId="6" fillId="0" borderId="33" xfId="0" applyNumberFormat="1" applyFont="1" applyFill="1" applyBorder="1" applyAlignment="1">
      <alignment horizontal="center" vertical="center" wrapText="1"/>
    </xf>
    <xf numFmtId="166" fontId="6" fillId="0" borderId="17" xfId="0" applyNumberFormat="1" applyFont="1" applyFill="1" applyBorder="1" applyAlignment="1">
      <alignment horizontal="center" vertical="center" wrapText="1"/>
    </xf>
    <xf numFmtId="166" fontId="7" fillId="0" borderId="56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6" fillId="0" borderId="29" xfId="0" applyFont="1" applyFill="1" applyBorder="1" applyAlignment="1">
      <alignment vertical="center" wrapText="1"/>
    </xf>
    <xf numFmtId="0" fontId="7" fillId="0" borderId="30" xfId="0" applyFont="1" applyFill="1" applyBorder="1"/>
    <xf numFmtId="166" fontId="6" fillId="0" borderId="2" xfId="0" applyNumberFormat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/>
    </xf>
    <xf numFmtId="0" fontId="7" fillId="0" borderId="0" xfId="0" applyFont="1" applyFill="1" applyBorder="1"/>
    <xf numFmtId="166" fontId="6" fillId="0" borderId="54" xfId="0" applyNumberFormat="1" applyFont="1" applyFill="1" applyBorder="1" applyAlignment="1">
      <alignment horizontal="center" vertical="center"/>
    </xf>
    <xf numFmtId="166" fontId="6" fillId="0" borderId="19" xfId="0" applyNumberFormat="1" applyFont="1" applyFill="1" applyBorder="1" applyAlignment="1">
      <alignment horizontal="center" vertical="center"/>
    </xf>
    <xf numFmtId="166" fontId="6" fillId="0" borderId="57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/>
    </xf>
    <xf numFmtId="166" fontId="7" fillId="0" borderId="33" xfId="0" applyNumberFormat="1" applyFont="1" applyFill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166" fontId="7" fillId="0" borderId="34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37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17" fillId="0" borderId="36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49" fontId="7" fillId="0" borderId="4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0" xfId="0" applyFont="1" applyFill="1"/>
    <xf numFmtId="0" fontId="7" fillId="0" borderId="0" xfId="0" applyFont="1"/>
    <xf numFmtId="169" fontId="19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/>
    <xf numFmtId="0" fontId="9" fillId="3" borderId="0" xfId="0" applyFont="1" applyFill="1" applyBorder="1"/>
    <xf numFmtId="0" fontId="9" fillId="0" borderId="0" xfId="0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center" vertical="top"/>
    </xf>
    <xf numFmtId="165" fontId="7" fillId="0" borderId="0" xfId="0" applyNumberFormat="1" applyFont="1" applyAlignment="1">
      <alignment horizontal="left" vertical="top" wrapText="1"/>
    </xf>
    <xf numFmtId="165" fontId="7" fillId="3" borderId="0" xfId="0" applyNumberFormat="1" applyFont="1" applyFill="1" applyAlignment="1">
      <alignment horizontal="center" vertical="top"/>
    </xf>
    <xf numFmtId="165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166" fontId="6" fillId="0" borderId="28" xfId="0" applyNumberFormat="1" applyFont="1" applyFill="1" applyBorder="1" applyAlignment="1">
      <alignment horizontal="center" vertical="center"/>
    </xf>
    <xf numFmtId="166" fontId="6" fillId="0" borderId="30" xfId="0" applyNumberFormat="1" applyFont="1" applyFill="1" applyBorder="1" applyAlignment="1">
      <alignment horizontal="center" vertical="center"/>
    </xf>
    <xf numFmtId="166" fontId="6" fillId="3" borderId="30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 wrapText="1" readingOrder="1"/>
    </xf>
    <xf numFmtId="166" fontId="6" fillId="0" borderId="32" xfId="0" applyNumberFormat="1" applyFont="1" applyFill="1" applyBorder="1" applyAlignment="1">
      <alignment horizontal="center" vertical="center"/>
    </xf>
    <xf numFmtId="166" fontId="6" fillId="0" borderId="34" xfId="0" applyNumberFormat="1" applyFont="1" applyFill="1" applyBorder="1" applyAlignment="1">
      <alignment horizontal="center" vertical="center"/>
    </xf>
    <xf numFmtId="166" fontId="6" fillId="3" borderId="3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166" fontId="7" fillId="0" borderId="37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37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/>
    <xf numFmtId="0" fontId="6" fillId="0" borderId="1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36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166" fontId="6" fillId="3" borderId="37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22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 wrapText="1" readingOrder="1"/>
    </xf>
    <xf numFmtId="166" fontId="7" fillId="0" borderId="2" xfId="0" applyNumberFormat="1" applyFont="1" applyFill="1" applyBorder="1" applyAlignment="1">
      <alignment horizontal="center" vertical="center"/>
    </xf>
    <xf numFmtId="166" fontId="7" fillId="0" borderId="48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166" fontId="7" fillId="3" borderId="35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166" fontId="7" fillId="3" borderId="3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166" fontId="1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 readingOrder="1"/>
    </xf>
    <xf numFmtId="0" fontId="7" fillId="0" borderId="31" xfId="0" applyNumberFormat="1" applyFont="1" applyFill="1" applyBorder="1" applyAlignment="1">
      <alignment horizontal="center" vertical="center" wrapText="1" readingOrder="1"/>
    </xf>
    <xf numFmtId="166" fontId="7" fillId="0" borderId="42" xfId="0" applyNumberFormat="1" applyFont="1" applyFill="1" applyBorder="1" applyAlignment="1">
      <alignment horizontal="center" vertical="center"/>
    </xf>
    <xf numFmtId="166" fontId="7" fillId="0" borderId="43" xfId="0" applyNumberFormat="1" applyFont="1" applyFill="1" applyBorder="1" applyAlignment="1">
      <alignment horizontal="center" vertical="center"/>
    </xf>
    <xf numFmtId="166" fontId="7" fillId="3" borderId="42" xfId="0" applyNumberFormat="1" applyFont="1" applyFill="1" applyBorder="1" applyAlignment="1">
      <alignment horizontal="center" vertical="center"/>
    </xf>
    <xf numFmtId="166" fontId="7" fillId="0" borderId="78" xfId="0" applyNumberFormat="1" applyFont="1" applyFill="1" applyBorder="1" applyAlignment="1">
      <alignment horizontal="center" vertical="center"/>
    </xf>
    <xf numFmtId="166" fontId="6" fillId="0" borderId="37" xfId="0" applyNumberFormat="1" applyFont="1" applyFill="1" applyBorder="1" applyAlignment="1">
      <alignment horizontal="center" vertical="center"/>
    </xf>
    <xf numFmtId="166" fontId="6" fillId="3" borderId="36" xfId="0" applyNumberFormat="1" applyFont="1" applyFill="1" applyBorder="1" applyAlignment="1">
      <alignment horizontal="center" vertical="center"/>
    </xf>
    <xf numFmtId="166" fontId="7" fillId="0" borderId="44" xfId="0" applyNumberFormat="1" applyFont="1" applyFill="1" applyBorder="1" applyAlignment="1">
      <alignment horizontal="center" vertical="center"/>
    </xf>
    <xf numFmtId="166" fontId="7" fillId="0" borderId="46" xfId="0" applyNumberFormat="1" applyFont="1" applyFill="1" applyBorder="1" applyAlignment="1">
      <alignment horizontal="center" vertical="center"/>
    </xf>
    <xf numFmtId="166" fontId="7" fillId="3" borderId="8" xfId="0" applyNumberFormat="1" applyFont="1" applyFill="1" applyBorder="1" applyAlignment="1">
      <alignment horizontal="center" vertical="center"/>
    </xf>
    <xf numFmtId="166" fontId="7" fillId="3" borderId="45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47" xfId="0" applyNumberFormat="1" applyFont="1" applyFill="1" applyBorder="1" applyAlignment="1">
      <alignment horizontal="center" vertical="center"/>
    </xf>
    <xf numFmtId="166" fontId="7" fillId="0" borderId="38" xfId="0" applyNumberFormat="1" applyFont="1" applyFill="1" applyBorder="1" applyAlignment="1">
      <alignment horizontal="center" vertical="center"/>
    </xf>
    <xf numFmtId="166" fontId="7" fillId="3" borderId="40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7" fillId="0" borderId="39" xfId="0" applyNumberFormat="1" applyFont="1" applyFill="1" applyBorder="1" applyAlignment="1">
      <alignment horizontal="center" vertical="center"/>
    </xf>
    <xf numFmtId="166" fontId="7" fillId="3" borderId="77" xfId="0" applyNumberFormat="1" applyFont="1" applyFill="1" applyBorder="1" applyAlignment="1">
      <alignment horizontal="center" vertical="center"/>
    </xf>
    <xf numFmtId="166" fontId="7" fillId="0" borderId="7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 wrapText="1"/>
    </xf>
    <xf numFmtId="166" fontId="7" fillId="3" borderId="33" xfId="0" applyNumberFormat="1" applyFont="1" applyFill="1" applyBorder="1" applyAlignment="1">
      <alignment horizontal="center" vertical="center"/>
    </xf>
    <xf numFmtId="166" fontId="7" fillId="0" borderId="76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 readingOrder="1"/>
    </xf>
    <xf numFmtId="49" fontId="6" fillId="0" borderId="2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1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top" wrapText="1"/>
    </xf>
    <xf numFmtId="0" fontId="7" fillId="3" borderId="9" xfId="0" applyNumberFormat="1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166" fontId="7" fillId="3" borderId="44" xfId="0" applyNumberFormat="1" applyFont="1" applyFill="1" applyBorder="1" applyAlignment="1">
      <alignment horizontal="center" vertical="center"/>
    </xf>
    <xf numFmtId="166" fontId="7" fillId="3" borderId="38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49" fontId="7" fillId="0" borderId="37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66" fontId="6" fillId="0" borderId="40" xfId="0" applyNumberFormat="1" applyFont="1" applyFill="1" applyBorder="1" applyAlignment="1">
      <alignment horizontal="center" vertical="center"/>
    </xf>
    <xf numFmtId="166" fontId="6" fillId="3" borderId="4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6" fontId="6" fillId="3" borderId="29" xfId="0" applyNumberFormat="1" applyFont="1" applyFill="1" applyBorder="1" applyAlignment="1">
      <alignment horizontal="center" vertical="center"/>
    </xf>
    <xf numFmtId="166" fontId="6" fillId="0" borderId="75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left" vertical="center" wrapText="1" readingOrder="1"/>
    </xf>
    <xf numFmtId="0" fontId="7" fillId="0" borderId="6" xfId="0" applyNumberFormat="1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166" fontId="7" fillId="3" borderId="29" xfId="0" applyNumberFormat="1" applyFont="1" applyFill="1" applyBorder="1" applyAlignment="1">
      <alignment horizontal="center" vertical="center"/>
    </xf>
    <xf numFmtId="166" fontId="7" fillId="0" borderId="7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top"/>
    </xf>
    <xf numFmtId="168" fontId="16" fillId="0" borderId="0" xfId="0" applyNumberFormat="1" applyFont="1" applyFill="1" applyBorder="1" applyAlignment="1">
      <alignment horizontal="center" vertical="top"/>
    </xf>
    <xf numFmtId="168" fontId="7" fillId="0" borderId="0" xfId="0" applyNumberFormat="1" applyFont="1" applyFill="1" applyBorder="1" applyAlignment="1">
      <alignment horizontal="center" vertical="top"/>
    </xf>
    <xf numFmtId="0" fontId="12" fillId="3" borderId="0" xfId="0" applyFont="1" applyFill="1"/>
    <xf numFmtId="166" fontId="13" fillId="0" borderId="0" xfId="0" applyNumberFormat="1" applyFont="1" applyFill="1"/>
    <xf numFmtId="166" fontId="12" fillId="0" borderId="0" xfId="0" applyNumberFormat="1" applyFont="1" applyFill="1" applyAlignment="1">
      <alignment horizontal="left"/>
    </xf>
    <xf numFmtId="166" fontId="12" fillId="3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 wrapText="1"/>
    </xf>
    <xf numFmtId="166" fontId="6" fillId="3" borderId="28" xfId="0" applyNumberFormat="1" applyFont="1" applyFill="1" applyBorder="1" applyAlignment="1">
      <alignment horizontal="center" vertical="center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33" xfId="0" applyNumberFormat="1" applyFont="1" applyFill="1" applyBorder="1" applyAlignment="1">
      <alignment horizontal="center" vertical="center"/>
    </xf>
    <xf numFmtId="166" fontId="6" fillId="3" borderId="35" xfId="0" applyNumberFormat="1" applyFont="1" applyFill="1" applyBorder="1" applyAlignment="1">
      <alignment horizontal="center" vertical="center"/>
    </xf>
    <xf numFmtId="166" fontId="6" fillId="3" borderId="9" xfId="0" applyNumberFormat="1" applyFont="1" applyFill="1" applyBorder="1" applyAlignment="1">
      <alignment horizontal="center" vertical="center"/>
    </xf>
    <xf numFmtId="166" fontId="7" fillId="3" borderId="41" xfId="0" applyNumberFormat="1" applyFont="1" applyFill="1" applyBorder="1" applyAlignment="1">
      <alignment horizontal="center" vertical="center"/>
    </xf>
    <xf numFmtId="166" fontId="7" fillId="3" borderId="43" xfId="0" applyNumberFormat="1" applyFont="1" applyFill="1" applyBorder="1" applyAlignment="1">
      <alignment horizontal="center" vertical="center"/>
    </xf>
    <xf numFmtId="166" fontId="7" fillId="3" borderId="46" xfId="0" applyNumberFormat="1" applyFont="1" applyFill="1" applyBorder="1" applyAlignment="1">
      <alignment horizontal="center" vertical="center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39" xfId="0" applyNumberFormat="1" applyFont="1" applyFill="1" applyBorder="1" applyAlignment="1">
      <alignment horizontal="center" vertical="center"/>
    </xf>
    <xf numFmtId="166" fontId="7" fillId="3" borderId="32" xfId="0" applyNumberFormat="1" applyFont="1" applyFill="1" applyBorder="1" applyAlignment="1">
      <alignment horizontal="center" vertical="center"/>
    </xf>
    <xf numFmtId="166" fontId="7" fillId="3" borderId="34" xfId="0" applyNumberFormat="1" applyFont="1" applyFill="1" applyBorder="1" applyAlignment="1">
      <alignment horizontal="center" vertical="center"/>
    </xf>
    <xf numFmtId="166" fontId="6" fillId="3" borderId="44" xfId="0" applyNumberFormat="1" applyFont="1" applyFill="1" applyBorder="1" applyAlignment="1">
      <alignment horizontal="center" vertical="center"/>
    </xf>
    <xf numFmtId="166" fontId="6" fillId="3" borderId="38" xfId="0" applyNumberFormat="1" applyFont="1" applyFill="1" applyBorder="1" applyAlignment="1">
      <alignment horizontal="center" vertical="center"/>
    </xf>
    <xf numFmtId="166" fontId="7" fillId="3" borderId="28" xfId="0" applyNumberFormat="1" applyFont="1" applyFill="1" applyBorder="1" applyAlignment="1">
      <alignment horizontal="center" vertical="center"/>
    </xf>
    <xf numFmtId="166" fontId="7" fillId="3" borderId="27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8" fillId="3" borderId="69" xfId="1" applyFont="1" applyFill="1" applyBorder="1"/>
    <xf numFmtId="0" fontId="12" fillId="3" borderId="0" xfId="0" applyFont="1" applyFill="1" applyAlignment="1">
      <alignment wrapText="1"/>
    </xf>
    <xf numFmtId="166" fontId="6" fillId="3" borderId="52" xfId="0" applyNumberFormat="1" applyFont="1" applyFill="1" applyBorder="1" applyAlignment="1">
      <alignment horizontal="center" vertical="center"/>
    </xf>
    <xf numFmtId="166" fontId="6" fillId="3" borderId="49" xfId="0" applyNumberFormat="1" applyFont="1" applyFill="1" applyBorder="1" applyAlignment="1">
      <alignment horizontal="center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6" fillId="3" borderId="17" xfId="0" applyNumberFormat="1" applyFont="1" applyFill="1" applyBorder="1" applyAlignment="1">
      <alignment horizontal="center" vertical="center"/>
    </xf>
    <xf numFmtId="166" fontId="7" fillId="3" borderId="36" xfId="0" applyNumberFormat="1" applyFont="1" applyFill="1" applyBorder="1" applyAlignment="1">
      <alignment horizontal="center" vertical="center" wrapText="1"/>
    </xf>
    <xf numFmtId="166" fontId="7" fillId="3" borderId="11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 wrapText="1"/>
    </xf>
    <xf numFmtId="166" fontId="7" fillId="3" borderId="1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/>
    </xf>
    <xf numFmtId="166" fontId="7" fillId="3" borderId="52" xfId="0" applyNumberFormat="1" applyFont="1" applyFill="1" applyBorder="1" applyAlignment="1">
      <alignment horizontal="center" vertical="center"/>
    </xf>
    <xf numFmtId="166" fontId="7" fillId="3" borderId="49" xfId="0" applyNumberFormat="1" applyFont="1" applyFill="1" applyBorder="1" applyAlignment="1">
      <alignment horizontal="center" vertical="center"/>
    </xf>
    <xf numFmtId="166" fontId="7" fillId="3" borderId="53" xfId="0" applyNumberFormat="1" applyFont="1" applyFill="1" applyBorder="1" applyAlignment="1">
      <alignment horizontal="center" vertical="center" wrapText="1"/>
    </xf>
    <xf numFmtId="166" fontId="7" fillId="3" borderId="21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166" fontId="7" fillId="3" borderId="19" xfId="0" applyNumberFormat="1" applyFont="1" applyFill="1" applyBorder="1" applyAlignment="1">
      <alignment horizontal="center" vertical="center" wrapText="1"/>
    </xf>
    <xf numFmtId="166" fontId="7" fillId="3" borderId="57" xfId="0" applyNumberFormat="1" applyFont="1" applyFill="1" applyBorder="1" applyAlignment="1">
      <alignment horizontal="center" vertical="center"/>
    </xf>
    <xf numFmtId="166" fontId="6" fillId="3" borderId="55" xfId="0" applyNumberFormat="1" applyFont="1" applyFill="1" applyBorder="1" applyAlignment="1">
      <alignment horizontal="center" vertical="center" wrapText="1"/>
    </xf>
    <xf numFmtId="166" fontId="6" fillId="3" borderId="27" xfId="0" applyNumberFormat="1" applyFont="1" applyFill="1" applyBorder="1" applyAlignment="1">
      <alignment horizontal="center" vertical="center"/>
    </xf>
    <xf numFmtId="166" fontId="6" fillId="3" borderId="15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6" fontId="6" fillId="3" borderId="29" xfId="0" applyNumberFormat="1" applyFont="1" applyFill="1" applyBorder="1" applyAlignment="1">
      <alignment horizontal="center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66" fontId="6" fillId="3" borderId="33" xfId="0" applyNumberFormat="1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horizontal="center" vertical="center" wrapText="1"/>
    </xf>
    <xf numFmtId="166" fontId="7" fillId="3" borderId="56" xfId="0" applyNumberFormat="1" applyFont="1" applyFill="1" applyBorder="1" applyAlignment="1">
      <alignment horizontal="center" vertical="center" wrapText="1"/>
    </xf>
    <xf numFmtId="166" fontId="7" fillId="3" borderId="10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166" fontId="6" fillId="3" borderId="54" xfId="0" applyNumberFormat="1" applyFont="1" applyFill="1" applyBorder="1" applyAlignment="1">
      <alignment horizontal="center" vertical="center"/>
    </xf>
    <xf numFmtId="166" fontId="6" fillId="3" borderId="19" xfId="0" applyNumberFormat="1" applyFont="1" applyFill="1" applyBorder="1" applyAlignment="1">
      <alignment horizontal="center" vertical="center"/>
    </xf>
    <xf numFmtId="166" fontId="6" fillId="3" borderId="57" xfId="0" applyNumberFormat="1" applyFont="1" applyFill="1" applyBorder="1" applyAlignment="1">
      <alignment horizontal="center" vertical="center"/>
    </xf>
    <xf numFmtId="166" fontId="7" fillId="3" borderId="15" xfId="0" applyNumberFormat="1" applyFont="1" applyFill="1" applyBorder="1" applyAlignment="1">
      <alignment horizontal="center" vertical="center"/>
    </xf>
    <xf numFmtId="166" fontId="7" fillId="3" borderId="17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37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67" fontId="7" fillId="3" borderId="2" xfId="0" applyNumberFormat="1" applyFont="1" applyFill="1" applyBorder="1" applyAlignment="1">
      <alignment horizontal="center" vertical="top"/>
    </xf>
    <xf numFmtId="2" fontId="7" fillId="3" borderId="2" xfId="0" applyNumberFormat="1" applyFont="1" applyFill="1" applyBorder="1" applyAlignment="1">
      <alignment horizontal="center" vertical="top"/>
    </xf>
    <xf numFmtId="166" fontId="7" fillId="3" borderId="5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49" fontId="7" fillId="3" borderId="60" xfId="0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78" xfId="0" applyNumberFormat="1" applyFont="1" applyFill="1" applyBorder="1" applyAlignment="1">
      <alignment horizontal="center" vertical="center"/>
    </xf>
    <xf numFmtId="166" fontId="7" fillId="3" borderId="25" xfId="0" applyNumberFormat="1" applyFont="1" applyFill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166" fontId="7" fillId="3" borderId="56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166" fontId="7" fillId="3" borderId="76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75" xfId="0" applyNumberFormat="1" applyFont="1" applyFill="1" applyBorder="1" applyAlignment="1">
      <alignment horizontal="center" vertical="center"/>
    </xf>
    <xf numFmtId="166" fontId="6" fillId="3" borderId="55" xfId="0" applyNumberFormat="1" applyFont="1" applyFill="1" applyBorder="1" applyAlignment="1">
      <alignment horizontal="center" vertical="center"/>
    </xf>
    <xf numFmtId="166" fontId="7" fillId="3" borderId="75" xfId="0" applyNumberFormat="1" applyFont="1" applyFill="1" applyBorder="1" applyAlignment="1">
      <alignment horizontal="center" vertical="center"/>
    </xf>
    <xf numFmtId="166" fontId="7" fillId="3" borderId="12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right" vertical="top"/>
    </xf>
    <xf numFmtId="0" fontId="3" fillId="3" borderId="2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165" fontId="28" fillId="3" borderId="0" xfId="0" applyNumberFormat="1" applyFont="1" applyFill="1" applyAlignment="1">
      <alignment horizontal="right" vertical="top"/>
    </xf>
    <xf numFmtId="165" fontId="28" fillId="3" borderId="0" xfId="0" applyNumberFormat="1" applyFont="1" applyFill="1" applyAlignment="1">
      <alignment horizontal="center" vertical="top"/>
    </xf>
    <xf numFmtId="0" fontId="28" fillId="3" borderId="0" xfId="0" applyFont="1" applyFill="1" applyAlignment="1">
      <alignment horizontal="left" vertical="top"/>
    </xf>
    <xf numFmtId="0" fontId="3" fillId="3" borderId="2" xfId="0" applyNumberFormat="1" applyFont="1" applyFill="1" applyBorder="1" applyAlignment="1">
      <alignment horizontal="center" vertical="center"/>
    </xf>
    <xf numFmtId="167" fontId="26" fillId="3" borderId="2" xfId="0" applyNumberFormat="1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right" vertical="top"/>
    </xf>
    <xf numFmtId="165" fontId="3" fillId="3" borderId="2" xfId="0" applyNumberFormat="1" applyFont="1" applyFill="1" applyBorder="1" applyAlignment="1">
      <alignment horizontal="right" vertical="top"/>
    </xf>
    <xf numFmtId="0" fontId="26" fillId="3" borderId="2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167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top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right" vertical="top"/>
    </xf>
    <xf numFmtId="0" fontId="23" fillId="3" borderId="0" xfId="0" applyFont="1" applyFill="1" applyBorder="1"/>
    <xf numFmtId="165" fontId="24" fillId="3" borderId="0" xfId="0" applyNumberFormat="1" applyFont="1" applyFill="1" applyAlignment="1">
      <alignment horizontal="right" vertical="top"/>
    </xf>
    <xf numFmtId="0" fontId="25" fillId="3" borderId="0" xfId="0" applyFont="1" applyFill="1"/>
    <xf numFmtId="165" fontId="27" fillId="3" borderId="0" xfId="0" applyNumberFormat="1" applyFont="1" applyFill="1" applyAlignment="1">
      <alignment horizontal="right" vertical="top"/>
    </xf>
    <xf numFmtId="165" fontId="27" fillId="3" borderId="0" xfId="0" applyNumberFormat="1" applyFont="1" applyFill="1" applyAlignment="1">
      <alignment horizontal="center" vertical="top"/>
    </xf>
    <xf numFmtId="0" fontId="27" fillId="3" borderId="0" xfId="0" applyFont="1" applyFill="1" applyAlignment="1">
      <alignment horizontal="left" vertical="top"/>
    </xf>
    <xf numFmtId="167" fontId="7" fillId="3" borderId="2" xfId="0" applyNumberFormat="1" applyFont="1" applyFill="1" applyBorder="1" applyAlignment="1">
      <alignment horizontal="right" vertical="top"/>
    </xf>
    <xf numFmtId="165" fontId="7" fillId="3" borderId="2" xfId="0" applyNumberFormat="1" applyFont="1" applyFill="1" applyBorder="1" applyAlignment="1">
      <alignment horizontal="right" vertical="top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right" vertical="top"/>
    </xf>
    <xf numFmtId="49" fontId="7" fillId="0" borderId="60" xfId="0" applyNumberFormat="1" applyFont="1" applyFill="1" applyBorder="1" applyAlignment="1">
      <alignment horizontal="center" vertical="center" wrapText="1"/>
    </xf>
    <xf numFmtId="166" fontId="6" fillId="3" borderId="12" xfId="0" applyNumberFormat="1" applyFont="1" applyFill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65" fontId="7" fillId="3" borderId="58" xfId="0" applyNumberFormat="1" applyFont="1" applyFill="1" applyBorder="1" applyAlignment="1">
      <alignment horizontal="center" vertical="center"/>
    </xf>
    <xf numFmtId="165" fontId="7" fillId="3" borderId="5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3" fillId="3" borderId="58" xfId="0" applyNumberFormat="1" applyFont="1" applyFill="1" applyBorder="1" applyAlignment="1">
      <alignment horizontal="center" vertical="center"/>
    </xf>
    <xf numFmtId="165" fontId="7" fillId="0" borderId="58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79" xfId="1" applyFont="1" applyFill="1" applyBorder="1" applyAlignment="1">
      <alignment horizontal="right" wrapText="1"/>
    </xf>
    <xf numFmtId="0" fontId="10" fillId="0" borderId="80" xfId="1" applyFont="1" applyFill="1" applyBorder="1" applyAlignment="1">
      <alignment horizontal="right" wrapText="1"/>
    </xf>
    <xf numFmtId="165" fontId="7" fillId="0" borderId="58" xfId="0" applyNumberFormat="1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wrapText="1"/>
    </xf>
    <xf numFmtId="0" fontId="10" fillId="0" borderId="73" xfId="1" applyFont="1" applyFill="1" applyBorder="1" applyAlignment="1">
      <alignment horizontal="center" vertical="center" wrapText="1"/>
    </xf>
    <xf numFmtId="0" fontId="10" fillId="0" borderId="74" xfId="1" applyFont="1" applyFill="1" applyBorder="1" applyAlignment="1">
      <alignment horizontal="center" vertical="center" wrapText="1"/>
    </xf>
    <xf numFmtId="0" fontId="10" fillId="0" borderId="72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49" fontId="6" fillId="0" borderId="63" xfId="0" applyNumberFormat="1" applyFont="1" applyFill="1" applyBorder="1" applyAlignment="1">
      <alignment horizontal="center" vertical="center" wrapText="1"/>
    </xf>
    <xf numFmtId="49" fontId="6" fillId="0" borderId="64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Alignment="1">
      <alignment horizontal="left" vertical="center" wrapText="1"/>
    </xf>
    <xf numFmtId="0" fontId="7" fillId="3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7" fillId="0" borderId="20" xfId="0" applyNumberFormat="1" applyFont="1" applyBorder="1" applyAlignment="1">
      <alignment horizontal="center" vertical="center" wrapText="1"/>
    </xf>
    <xf numFmtId="165" fontId="7" fillId="0" borderId="60" xfId="0" applyNumberFormat="1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6" fillId="0" borderId="61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10" xfId="0" applyNumberFormat="1" applyFont="1" applyFill="1" applyBorder="1" applyAlignment="1">
      <alignment horizontal="center" vertical="center" wrapText="1" readingOrder="1"/>
    </xf>
    <xf numFmtId="165" fontId="7" fillId="3" borderId="62" xfId="0" applyNumberFormat="1" applyFont="1" applyFill="1" applyBorder="1" applyAlignment="1">
      <alignment horizontal="center" vertical="center"/>
    </xf>
  </cellXfs>
  <cellStyles count="8">
    <cellStyle name="bckgrnd_900" xfId="1"/>
    <cellStyle name="cntr_arm10_Bord_900" xfId="2"/>
    <cellStyle name="Comma 2" xfId="3"/>
    <cellStyle name="left_arm10_BordWW_900" xfId="4"/>
    <cellStyle name="Normal 2" xfId="5"/>
    <cellStyle name="Normal 3" xfId="6"/>
    <cellStyle name="rgt_arm10_BordGrey_900" xfId="7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topLeftCell="C1" workbookViewId="0">
      <selection activeCell="W3" sqref="W3"/>
    </sheetView>
  </sheetViews>
  <sheetFormatPr defaultRowHeight="10.5" x14ac:dyDescent="0.15"/>
  <cols>
    <col min="1" max="1" width="14" style="4" customWidth="1"/>
    <col min="2" max="2" width="47.5" style="5" customWidth="1"/>
    <col min="3" max="3" width="13.33203125" style="4" customWidth="1"/>
    <col min="4" max="9" width="13.33203125" style="6" customWidth="1"/>
    <col min="10" max="11" width="15.1640625" style="429" customWidth="1"/>
    <col min="12" max="12" width="13" style="429" customWidth="1"/>
    <col min="13" max="13" width="14.33203125" style="14" customWidth="1"/>
    <col min="14" max="14" width="15.33203125" style="14" customWidth="1"/>
    <col min="15" max="15" width="13" style="14" customWidth="1"/>
    <col min="16" max="16" width="15" style="448" customWidth="1"/>
    <col min="17" max="18" width="14.33203125" style="448" customWidth="1"/>
    <col min="19" max="19" width="12.83203125" style="7" customWidth="1"/>
    <col min="20" max="21" width="13.5" style="7" customWidth="1"/>
    <col min="22" max="22" width="22.83203125" style="10" customWidth="1"/>
    <col min="23" max="16384" width="9.33203125" style="10"/>
  </cols>
  <sheetData>
    <row r="1" spans="1:22" ht="20.25" customHeight="1" x14ac:dyDescent="0.15">
      <c r="L1" s="430"/>
      <c r="M1" s="8"/>
      <c r="N1" s="8"/>
      <c r="O1" s="8"/>
      <c r="R1" s="449"/>
      <c r="U1" s="9"/>
      <c r="V1" s="9" t="s">
        <v>579</v>
      </c>
    </row>
    <row r="2" spans="1:22" ht="58.5" customHeight="1" x14ac:dyDescent="0.15">
      <c r="A2" s="11"/>
      <c r="B2" s="11"/>
      <c r="C2" s="11"/>
      <c r="D2" s="12"/>
      <c r="E2" s="12"/>
      <c r="F2" s="12"/>
      <c r="G2" s="12"/>
      <c r="H2" s="12"/>
      <c r="I2" s="12"/>
      <c r="J2" s="431"/>
      <c r="K2" s="431"/>
      <c r="L2" s="431"/>
      <c r="M2" s="12"/>
      <c r="N2" s="12"/>
      <c r="O2" s="12"/>
      <c r="P2" s="450"/>
      <c r="Q2" s="450"/>
      <c r="R2" s="450"/>
      <c r="S2" s="459" t="s">
        <v>650</v>
      </c>
      <c r="T2" s="459"/>
      <c r="U2" s="459"/>
      <c r="V2" s="459"/>
    </row>
    <row r="3" spans="1:22" ht="27" customHeight="1" x14ac:dyDescent="0.2">
      <c r="A3" s="460" t="s">
        <v>629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13" t="s">
        <v>599</v>
      </c>
    </row>
    <row r="4" spans="1:22" ht="21" customHeight="1" thickBot="1" x14ac:dyDescent="0.2">
      <c r="S4" s="15"/>
      <c r="V4" s="16" t="s">
        <v>0</v>
      </c>
    </row>
    <row r="5" spans="1:22" ht="21.75" customHeight="1" x14ac:dyDescent="0.15">
      <c r="A5" s="469" t="s">
        <v>1</v>
      </c>
      <c r="B5" s="467" t="s">
        <v>2</v>
      </c>
      <c r="C5" s="467" t="s">
        <v>3</v>
      </c>
      <c r="D5" s="463" t="s">
        <v>630</v>
      </c>
      <c r="E5" s="463"/>
      <c r="F5" s="463"/>
      <c r="G5" s="463" t="s">
        <v>631</v>
      </c>
      <c r="H5" s="463"/>
      <c r="I5" s="463"/>
      <c r="J5" s="471" t="s">
        <v>573</v>
      </c>
      <c r="K5" s="471"/>
      <c r="L5" s="471"/>
      <c r="M5" s="464" t="s">
        <v>632</v>
      </c>
      <c r="N5" s="464"/>
      <c r="O5" s="464"/>
      <c r="P5" s="471" t="s">
        <v>581</v>
      </c>
      <c r="Q5" s="471"/>
      <c r="R5" s="471"/>
      <c r="S5" s="472" t="s">
        <v>633</v>
      </c>
      <c r="T5" s="472"/>
      <c r="U5" s="472"/>
      <c r="V5" s="17" t="s">
        <v>270</v>
      </c>
    </row>
    <row r="6" spans="1:22" ht="21" customHeight="1" x14ac:dyDescent="0.15">
      <c r="A6" s="470"/>
      <c r="B6" s="468"/>
      <c r="C6" s="468"/>
      <c r="D6" s="462" t="s">
        <v>4</v>
      </c>
      <c r="E6" s="462" t="s">
        <v>5</v>
      </c>
      <c r="F6" s="462"/>
      <c r="G6" s="462" t="s">
        <v>4</v>
      </c>
      <c r="H6" s="462" t="s">
        <v>5</v>
      </c>
      <c r="I6" s="462"/>
      <c r="J6" s="461" t="s">
        <v>4</v>
      </c>
      <c r="K6" s="461" t="s">
        <v>5</v>
      </c>
      <c r="L6" s="461"/>
      <c r="M6" s="462" t="s">
        <v>4</v>
      </c>
      <c r="N6" s="462" t="s">
        <v>5</v>
      </c>
      <c r="O6" s="462"/>
      <c r="P6" s="461" t="s">
        <v>4</v>
      </c>
      <c r="Q6" s="461" t="s">
        <v>5</v>
      </c>
      <c r="R6" s="461"/>
      <c r="S6" s="465" t="s">
        <v>4</v>
      </c>
      <c r="T6" s="465" t="s">
        <v>5</v>
      </c>
      <c r="U6" s="465"/>
      <c r="V6" s="466" t="s">
        <v>634</v>
      </c>
    </row>
    <row r="7" spans="1:22" ht="33" customHeight="1" x14ac:dyDescent="0.15">
      <c r="A7" s="470"/>
      <c r="B7" s="468"/>
      <c r="C7" s="468"/>
      <c r="D7" s="462"/>
      <c r="E7" s="19" t="s">
        <v>6</v>
      </c>
      <c r="F7" s="19" t="s">
        <v>7</v>
      </c>
      <c r="G7" s="462"/>
      <c r="H7" s="19" t="s">
        <v>6</v>
      </c>
      <c r="I7" s="19" t="s">
        <v>7</v>
      </c>
      <c r="J7" s="461"/>
      <c r="K7" s="426" t="s">
        <v>6</v>
      </c>
      <c r="L7" s="426" t="s">
        <v>7</v>
      </c>
      <c r="M7" s="462"/>
      <c r="N7" s="19" t="s">
        <v>6</v>
      </c>
      <c r="O7" s="19" t="s">
        <v>7</v>
      </c>
      <c r="P7" s="461"/>
      <c r="Q7" s="426" t="s">
        <v>6</v>
      </c>
      <c r="R7" s="426" t="s">
        <v>7</v>
      </c>
      <c r="S7" s="465"/>
      <c r="T7" s="18" t="s">
        <v>6</v>
      </c>
      <c r="U7" s="18" t="s">
        <v>7</v>
      </c>
      <c r="V7" s="466"/>
    </row>
    <row r="8" spans="1:22" s="25" customFormat="1" ht="23.25" customHeight="1" x14ac:dyDescent="0.15">
      <c r="A8" s="20">
        <v>1</v>
      </c>
      <c r="B8" s="21">
        <v>2</v>
      </c>
      <c r="C8" s="21">
        <v>3</v>
      </c>
      <c r="D8" s="347">
        <v>4</v>
      </c>
      <c r="E8" s="347">
        <v>5</v>
      </c>
      <c r="F8" s="347">
        <v>6</v>
      </c>
      <c r="G8" s="367">
        <v>7</v>
      </c>
      <c r="H8" s="367">
        <v>8</v>
      </c>
      <c r="I8" s="367">
        <v>9</v>
      </c>
      <c r="J8" s="432">
        <v>10</v>
      </c>
      <c r="K8" s="432">
        <v>11</v>
      </c>
      <c r="L8" s="432">
        <v>12</v>
      </c>
      <c r="M8" s="23">
        <v>13</v>
      </c>
      <c r="N8" s="23">
        <v>14</v>
      </c>
      <c r="O8" s="23">
        <v>15</v>
      </c>
      <c r="P8" s="432">
        <v>16</v>
      </c>
      <c r="Q8" s="432">
        <v>17</v>
      </c>
      <c r="R8" s="432">
        <v>18</v>
      </c>
      <c r="S8" s="22">
        <v>19</v>
      </c>
      <c r="T8" s="22">
        <v>20</v>
      </c>
      <c r="U8" s="22">
        <v>21</v>
      </c>
      <c r="V8" s="24">
        <v>22</v>
      </c>
    </row>
    <row r="9" spans="1:22" s="25" customFormat="1" ht="25.5" customHeight="1" x14ac:dyDescent="0.15">
      <c r="A9" s="26" t="s">
        <v>8</v>
      </c>
      <c r="B9" s="27" t="s">
        <v>306</v>
      </c>
      <c r="C9" s="1" t="s">
        <v>9</v>
      </c>
      <c r="D9" s="28">
        <f>SUM(E9:F9)-F135</f>
        <v>3551052.3</v>
      </c>
      <c r="E9" s="34">
        <f>SUM(E11+E52+E76)</f>
        <v>2807322.4</v>
      </c>
      <c r="F9" s="28">
        <f>SUM(F11+F52+F76)</f>
        <v>973729.9</v>
      </c>
      <c r="G9" s="28">
        <f>SUM(H9:I9)-I135</f>
        <v>3231373.1999999997</v>
      </c>
      <c r="H9" s="28">
        <f>SUM(H11+H52+H76)</f>
        <v>2998004.1999999997</v>
      </c>
      <c r="I9" s="28">
        <f>SUM(I11+I52+I76)</f>
        <v>351860.1</v>
      </c>
      <c r="J9" s="433">
        <f>SUM(K9:L9)</f>
        <v>4042136.4</v>
      </c>
      <c r="K9" s="433">
        <f>SUM(K11+K52+K76)</f>
        <v>3019086.4</v>
      </c>
      <c r="L9" s="433">
        <f>SUM(L11+L52+L76)</f>
        <v>1023050</v>
      </c>
      <c r="M9" s="29">
        <f>J9-G9</f>
        <v>810763.20000000019</v>
      </c>
      <c r="N9" s="29">
        <f>K9-H9</f>
        <v>21082.200000000186</v>
      </c>
      <c r="O9" s="29">
        <f>L9-I9</f>
        <v>671189.9</v>
      </c>
      <c r="P9" s="28">
        <f>SUM(Q9:R9)</f>
        <v>4025720.9</v>
      </c>
      <c r="Q9" s="28">
        <f>SUM(Q11+Q52+Q76)</f>
        <v>3025720.9</v>
      </c>
      <c r="R9" s="28">
        <f>SUM(R11+R52+R76)</f>
        <v>1000000</v>
      </c>
      <c r="S9" s="2">
        <f>SUM(T9:U9)</f>
        <v>4031425.3</v>
      </c>
      <c r="T9" s="2">
        <f>SUM(T11+T52+T76)</f>
        <v>3031425.3</v>
      </c>
      <c r="U9" s="2">
        <f>SUM(U11+U52+U76)</f>
        <v>1000000</v>
      </c>
      <c r="V9" s="30"/>
    </row>
    <row r="10" spans="1:22" ht="16.5" customHeight="1" x14ac:dyDescent="0.15">
      <c r="A10" s="31"/>
      <c r="B10" s="32" t="s">
        <v>5</v>
      </c>
      <c r="C10" s="33"/>
      <c r="D10" s="34"/>
      <c r="E10" s="35"/>
      <c r="F10" s="35"/>
      <c r="G10" s="34"/>
      <c r="H10" s="35"/>
      <c r="I10" s="35"/>
      <c r="J10" s="433"/>
      <c r="K10" s="434"/>
      <c r="L10" s="435"/>
      <c r="M10" s="29"/>
      <c r="N10" s="29"/>
      <c r="O10" s="29"/>
      <c r="P10" s="28"/>
      <c r="Q10" s="451"/>
      <c r="R10" s="452"/>
      <c r="S10" s="2"/>
      <c r="T10" s="36"/>
      <c r="U10" s="37"/>
      <c r="V10" s="38"/>
    </row>
    <row r="11" spans="1:22" s="25" customFormat="1" ht="40.5" customHeight="1" x14ac:dyDescent="0.15">
      <c r="A11" s="26" t="s">
        <v>10</v>
      </c>
      <c r="B11" s="27" t="s">
        <v>11</v>
      </c>
      <c r="C11" s="1" t="s">
        <v>12</v>
      </c>
      <c r="D11" s="34">
        <f t="shared" ref="D11:D94" si="0">SUM(E11:F11)</f>
        <v>435118.5</v>
      </c>
      <c r="E11" s="34">
        <f>SUM(E13+E18+E21+E42+E46)</f>
        <v>435118.5</v>
      </c>
      <c r="F11" s="34">
        <f>SUM(F13+F18+F21+F42+F46)</f>
        <v>0</v>
      </c>
      <c r="G11" s="28">
        <f>SUM(H11:I11)</f>
        <v>482238</v>
      </c>
      <c r="H11" s="28">
        <f>SUM(H13+H18+H21+H42+H46)</f>
        <v>482238</v>
      </c>
      <c r="I11" s="34">
        <f>SUM(I13+I18+I21+I42+I46)</f>
        <v>0</v>
      </c>
      <c r="J11" s="433">
        <f>SUM(K11:L11)</f>
        <v>522602</v>
      </c>
      <c r="K11" s="433">
        <f>SUM(K13+K18+K21+K42+K46)</f>
        <v>522602</v>
      </c>
      <c r="L11" s="436">
        <f>SUM(L13+L18+L21+L42+L46)</f>
        <v>0</v>
      </c>
      <c r="M11" s="29">
        <f t="shared" ref="M11:M72" si="1">J11-G11</f>
        <v>40364</v>
      </c>
      <c r="N11" s="29">
        <f t="shared" ref="N11:N72" si="2">K11-H11</f>
        <v>40364</v>
      </c>
      <c r="O11" s="29">
        <f t="shared" ref="O11:O72" si="3">L11-I11</f>
        <v>0</v>
      </c>
      <c r="P11" s="28">
        <f>SUM(Q11:R11)</f>
        <v>528349</v>
      </c>
      <c r="Q11" s="28">
        <f>SUM(Q13+Q18+Q21+Q42+Q46)</f>
        <v>528349</v>
      </c>
      <c r="R11" s="34">
        <f>SUM(R13+R18+R21+R42+R46)</f>
        <v>0</v>
      </c>
      <c r="S11" s="2">
        <f>SUM(T11:U11)</f>
        <v>533349</v>
      </c>
      <c r="T11" s="2">
        <f>SUM(T13+T18+T21+T42+T46)</f>
        <v>533349</v>
      </c>
      <c r="U11" s="1">
        <f>SUM(U13+U18+U21+U42+U46)</f>
        <v>0</v>
      </c>
      <c r="V11" s="30"/>
    </row>
    <row r="12" spans="1:22" ht="19.5" customHeight="1" x14ac:dyDescent="0.15">
      <c r="A12" s="31"/>
      <c r="B12" s="32" t="s">
        <v>5</v>
      </c>
      <c r="C12" s="33"/>
      <c r="D12" s="34"/>
      <c r="E12" s="35"/>
      <c r="F12" s="35"/>
      <c r="G12" s="34"/>
      <c r="H12" s="35"/>
      <c r="I12" s="35"/>
      <c r="J12" s="433"/>
      <c r="K12" s="434"/>
      <c r="L12" s="435"/>
      <c r="M12" s="29"/>
      <c r="N12" s="29"/>
      <c r="O12" s="29"/>
      <c r="P12" s="28"/>
      <c r="Q12" s="451"/>
      <c r="R12" s="452"/>
      <c r="S12" s="2"/>
      <c r="T12" s="36"/>
      <c r="U12" s="37"/>
      <c r="V12" s="38"/>
    </row>
    <row r="13" spans="1:22" s="25" customFormat="1" ht="39.75" customHeight="1" x14ac:dyDescent="0.15">
      <c r="A13" s="26" t="s">
        <v>13</v>
      </c>
      <c r="B13" s="27" t="s">
        <v>14</v>
      </c>
      <c r="C13" s="1" t="s">
        <v>15</v>
      </c>
      <c r="D13" s="28">
        <f t="shared" si="0"/>
        <v>126375.2</v>
      </c>
      <c r="E13" s="28">
        <f>SUM(E15:E17)</f>
        <v>126375.2</v>
      </c>
      <c r="F13" s="34">
        <f>SUM(F15:F17)</f>
        <v>0</v>
      </c>
      <c r="G13" s="28">
        <f>SUM(H13:I13)</f>
        <v>161221.4</v>
      </c>
      <c r="H13" s="28">
        <f>SUM(H15:H17)</f>
        <v>161221.4</v>
      </c>
      <c r="I13" s="34">
        <f>SUM(I15:I17)</f>
        <v>0</v>
      </c>
      <c r="J13" s="433">
        <f>SUM(K13:L13)</f>
        <v>200000</v>
      </c>
      <c r="K13" s="433">
        <f>SUM(K15:K17)</f>
        <v>200000</v>
      </c>
      <c r="L13" s="436">
        <f>SUM(L15:L17)</f>
        <v>0</v>
      </c>
      <c r="M13" s="29">
        <f t="shared" si="1"/>
        <v>38778.600000000006</v>
      </c>
      <c r="N13" s="29">
        <f t="shared" si="2"/>
        <v>38778.600000000006</v>
      </c>
      <c r="O13" s="29">
        <f t="shared" si="3"/>
        <v>0</v>
      </c>
      <c r="P13" s="28">
        <f>SUM(Q13:R13)</f>
        <v>201000</v>
      </c>
      <c r="Q13" s="28">
        <f>SUM(Q15:Q17)</f>
        <v>201000</v>
      </c>
      <c r="R13" s="34">
        <f>SUM(R15:R17)</f>
        <v>0</v>
      </c>
      <c r="S13" s="2">
        <f>SUM(T13:U13)</f>
        <v>202000</v>
      </c>
      <c r="T13" s="2">
        <f>SUM(T15:T17)</f>
        <v>202000</v>
      </c>
      <c r="U13" s="1">
        <f>SUM(U15:U17)</f>
        <v>0</v>
      </c>
      <c r="V13" s="30"/>
    </row>
    <row r="14" spans="1:22" ht="12.75" customHeight="1" x14ac:dyDescent="0.15">
      <c r="A14" s="31"/>
      <c r="B14" s="32" t="s">
        <v>5</v>
      </c>
      <c r="C14" s="33"/>
      <c r="D14" s="34"/>
      <c r="E14" s="35"/>
      <c r="F14" s="35"/>
      <c r="G14" s="34"/>
      <c r="H14" s="35"/>
      <c r="I14" s="35"/>
      <c r="J14" s="433"/>
      <c r="K14" s="437"/>
      <c r="L14" s="438"/>
      <c r="M14" s="29"/>
      <c r="N14" s="29"/>
      <c r="O14" s="29"/>
      <c r="P14" s="28"/>
      <c r="Q14" s="406"/>
      <c r="R14" s="35"/>
      <c r="S14" s="2"/>
      <c r="T14" s="39"/>
      <c r="U14" s="33"/>
      <c r="V14" s="38"/>
    </row>
    <row r="15" spans="1:22" s="25" customFormat="1" ht="40.5" customHeight="1" x14ac:dyDescent="0.15">
      <c r="A15" s="40" t="s">
        <v>16</v>
      </c>
      <c r="B15" s="41" t="s">
        <v>17</v>
      </c>
      <c r="C15" s="42" t="s">
        <v>9</v>
      </c>
      <c r="D15" s="28">
        <f t="shared" si="0"/>
        <v>5237.7</v>
      </c>
      <c r="E15" s="44">
        <v>5237.7</v>
      </c>
      <c r="F15" s="46">
        <v>0</v>
      </c>
      <c r="G15" s="28">
        <f>SUM(H15:I15)</f>
        <v>0</v>
      </c>
      <c r="H15" s="44">
        <v>0</v>
      </c>
      <c r="I15" s="44">
        <v>0</v>
      </c>
      <c r="J15" s="433">
        <f>SUM(K15:L15)</f>
        <v>0</v>
      </c>
      <c r="K15" s="439">
        <v>0</v>
      </c>
      <c r="L15" s="440"/>
      <c r="M15" s="29">
        <f t="shared" si="1"/>
        <v>0</v>
      </c>
      <c r="N15" s="29">
        <f t="shared" si="2"/>
        <v>0</v>
      </c>
      <c r="O15" s="29">
        <f t="shared" si="3"/>
        <v>0</v>
      </c>
      <c r="P15" s="28">
        <f>SUM(Q15:R15)</f>
        <v>0</v>
      </c>
      <c r="Q15" s="44">
        <v>0</v>
      </c>
      <c r="R15" s="46"/>
      <c r="S15" s="2">
        <f>SUM(T15:U15)</f>
        <v>0</v>
      </c>
      <c r="T15" s="43">
        <v>0</v>
      </c>
      <c r="U15" s="42"/>
      <c r="V15" s="30"/>
    </row>
    <row r="16" spans="1:22" s="25" customFormat="1" ht="33.75" customHeight="1" x14ac:dyDescent="0.15">
      <c r="A16" s="40" t="s">
        <v>18</v>
      </c>
      <c r="B16" s="41" t="s">
        <v>19</v>
      </c>
      <c r="C16" s="42" t="s">
        <v>9</v>
      </c>
      <c r="D16" s="34">
        <f t="shared" si="0"/>
        <v>8707.1</v>
      </c>
      <c r="E16" s="46">
        <v>8707.1</v>
      </c>
      <c r="F16" s="46">
        <v>0</v>
      </c>
      <c r="G16" s="28">
        <f>SUM(H16:I16)</f>
        <v>0</v>
      </c>
      <c r="H16" s="44">
        <v>0</v>
      </c>
      <c r="I16" s="44">
        <v>0</v>
      </c>
      <c r="J16" s="433">
        <f>SUM(K16:L16)</f>
        <v>0</v>
      </c>
      <c r="K16" s="439">
        <v>0</v>
      </c>
      <c r="L16" s="440"/>
      <c r="M16" s="29">
        <f t="shared" si="1"/>
        <v>0</v>
      </c>
      <c r="N16" s="29">
        <f t="shared" si="2"/>
        <v>0</v>
      </c>
      <c r="O16" s="29">
        <f t="shared" si="3"/>
        <v>0</v>
      </c>
      <c r="P16" s="28">
        <f>SUM(Q16:R16)</f>
        <v>0</v>
      </c>
      <c r="Q16" s="44">
        <v>0</v>
      </c>
      <c r="R16" s="46"/>
      <c r="S16" s="2">
        <f>SUM(T16:U16)</f>
        <v>0</v>
      </c>
      <c r="T16" s="43">
        <v>0</v>
      </c>
      <c r="U16" s="42"/>
      <c r="V16" s="30"/>
    </row>
    <row r="17" spans="1:22" s="25" customFormat="1" ht="33.75" customHeight="1" x14ac:dyDescent="0.15">
      <c r="A17" s="40" t="s">
        <v>20</v>
      </c>
      <c r="B17" s="41" t="s">
        <v>21</v>
      </c>
      <c r="C17" s="42" t="s">
        <v>9</v>
      </c>
      <c r="D17" s="34">
        <f t="shared" si="0"/>
        <v>112430.39999999999</v>
      </c>
      <c r="E17" s="46">
        <v>112430.39999999999</v>
      </c>
      <c r="F17" s="46">
        <v>0</v>
      </c>
      <c r="G17" s="28">
        <f>SUM(H17:I17)</f>
        <v>161221.4</v>
      </c>
      <c r="H17" s="44">
        <v>161221.4</v>
      </c>
      <c r="I17" s="44">
        <v>0</v>
      </c>
      <c r="J17" s="433">
        <f>SUM(K17:L17)</f>
        <v>200000</v>
      </c>
      <c r="K17" s="439">
        <v>200000</v>
      </c>
      <c r="L17" s="440">
        <v>0</v>
      </c>
      <c r="M17" s="29">
        <f t="shared" si="1"/>
        <v>38778.600000000006</v>
      </c>
      <c r="N17" s="29">
        <f t="shared" si="2"/>
        <v>38778.600000000006</v>
      </c>
      <c r="O17" s="29">
        <f t="shared" si="3"/>
        <v>0</v>
      </c>
      <c r="P17" s="28">
        <f>SUM(Q17:R17)</f>
        <v>201000</v>
      </c>
      <c r="Q17" s="44">
        <v>201000</v>
      </c>
      <c r="R17" s="46"/>
      <c r="S17" s="2">
        <f>SUM(T17:U17)</f>
        <v>202000</v>
      </c>
      <c r="T17" s="43">
        <v>202000</v>
      </c>
      <c r="U17" s="42"/>
      <c r="V17" s="45" t="s">
        <v>585</v>
      </c>
    </row>
    <row r="18" spans="1:22" s="25" customFormat="1" ht="19.5" customHeight="1" x14ac:dyDescent="0.15">
      <c r="A18" s="26" t="s">
        <v>22</v>
      </c>
      <c r="B18" s="27" t="s">
        <v>23</v>
      </c>
      <c r="C18" s="1" t="s">
        <v>24</v>
      </c>
      <c r="D18" s="34">
        <f t="shared" si="0"/>
        <v>279743.3</v>
      </c>
      <c r="E18" s="34">
        <f>SUM(E20)</f>
        <v>279743.3</v>
      </c>
      <c r="F18" s="34">
        <f>SUM(F20)</f>
        <v>0</v>
      </c>
      <c r="G18" s="34">
        <f>SUM(H18:I18)</f>
        <v>296414.59999999998</v>
      </c>
      <c r="H18" s="34">
        <f>SUM(H20)</f>
        <v>296414.59999999998</v>
      </c>
      <c r="I18" s="28">
        <f>SUM(I20)</f>
        <v>0</v>
      </c>
      <c r="J18" s="433">
        <f>SUM(K18:L18)</f>
        <v>298000</v>
      </c>
      <c r="K18" s="433">
        <f>SUM(K20)</f>
        <v>298000</v>
      </c>
      <c r="L18" s="436">
        <f>SUM(L20)</f>
        <v>0</v>
      </c>
      <c r="M18" s="29">
        <f t="shared" si="1"/>
        <v>1585.4000000000233</v>
      </c>
      <c r="N18" s="29">
        <f t="shared" si="2"/>
        <v>1585.4000000000233</v>
      </c>
      <c r="O18" s="29">
        <f t="shared" si="3"/>
        <v>0</v>
      </c>
      <c r="P18" s="28">
        <f>SUM(Q18:R18)</f>
        <v>301000</v>
      </c>
      <c r="Q18" s="28">
        <f>SUM(Q20)</f>
        <v>301000</v>
      </c>
      <c r="R18" s="34">
        <f>SUM(R20)</f>
        <v>0</v>
      </c>
      <c r="S18" s="2">
        <f>SUM(T18:U18)</f>
        <v>305000</v>
      </c>
      <c r="T18" s="2">
        <f>SUM(T20)</f>
        <v>305000</v>
      </c>
      <c r="U18" s="1">
        <f>SUM(U20)</f>
        <v>0</v>
      </c>
      <c r="V18" s="30"/>
    </row>
    <row r="19" spans="1:22" ht="16.5" customHeight="1" x14ac:dyDescent="0.15">
      <c r="A19" s="31"/>
      <c r="B19" s="32" t="s">
        <v>5</v>
      </c>
      <c r="C19" s="33"/>
      <c r="D19" s="34"/>
      <c r="E19" s="35"/>
      <c r="F19" s="35"/>
      <c r="G19" s="34"/>
      <c r="H19" s="35"/>
      <c r="I19" s="35"/>
      <c r="J19" s="433"/>
      <c r="K19" s="437"/>
      <c r="L19" s="438"/>
      <c r="M19" s="29"/>
      <c r="N19" s="29"/>
      <c r="O19" s="29"/>
      <c r="P19" s="28"/>
      <c r="Q19" s="406"/>
      <c r="R19" s="35"/>
      <c r="S19" s="2"/>
      <c r="T19" s="39"/>
      <c r="U19" s="33"/>
      <c r="V19" s="38"/>
    </row>
    <row r="20" spans="1:22" s="25" customFormat="1" ht="29.25" customHeight="1" x14ac:dyDescent="0.15">
      <c r="A20" s="40" t="s">
        <v>25</v>
      </c>
      <c r="B20" s="41" t="s">
        <v>26</v>
      </c>
      <c r="C20" s="42" t="s">
        <v>9</v>
      </c>
      <c r="D20" s="34">
        <f t="shared" si="0"/>
        <v>279743.3</v>
      </c>
      <c r="E20" s="46">
        <v>279743.3</v>
      </c>
      <c r="F20" s="46">
        <v>0</v>
      </c>
      <c r="G20" s="28">
        <f>SUM(H20:I20)</f>
        <v>296414.59999999998</v>
      </c>
      <c r="H20" s="44">
        <v>296414.59999999998</v>
      </c>
      <c r="I20" s="44">
        <v>0</v>
      </c>
      <c r="J20" s="433">
        <f>SUM(K20:L20)</f>
        <v>298000</v>
      </c>
      <c r="K20" s="439">
        <v>298000</v>
      </c>
      <c r="L20" s="440">
        <v>0</v>
      </c>
      <c r="M20" s="29">
        <f t="shared" si="1"/>
        <v>1585.4000000000233</v>
      </c>
      <c r="N20" s="29">
        <f t="shared" si="2"/>
        <v>1585.4000000000233</v>
      </c>
      <c r="O20" s="29">
        <f t="shared" si="3"/>
        <v>0</v>
      </c>
      <c r="P20" s="28">
        <f>SUM(Q20:R20)</f>
        <v>301000</v>
      </c>
      <c r="Q20" s="44">
        <v>301000</v>
      </c>
      <c r="R20" s="46"/>
      <c r="S20" s="2">
        <f>SUM(T20:U20)</f>
        <v>305000</v>
      </c>
      <c r="T20" s="43">
        <v>305000</v>
      </c>
      <c r="U20" s="42"/>
      <c r="V20" s="45" t="s">
        <v>586</v>
      </c>
    </row>
    <row r="21" spans="1:22" s="25" customFormat="1" ht="80.25" customHeight="1" x14ac:dyDescent="0.15">
      <c r="A21" s="26" t="s">
        <v>27</v>
      </c>
      <c r="B21" s="27" t="s">
        <v>28</v>
      </c>
      <c r="C21" s="1" t="s">
        <v>29</v>
      </c>
      <c r="D21" s="28">
        <f t="shared" si="0"/>
        <v>17867.900000000001</v>
      </c>
      <c r="E21" s="28">
        <f>SUM(E23:E41)</f>
        <v>17867.900000000001</v>
      </c>
      <c r="F21" s="34">
        <f>SUM(F23:F41)</f>
        <v>0</v>
      </c>
      <c r="G21" s="28">
        <f>SUM(H21:I21)</f>
        <v>17602</v>
      </c>
      <c r="H21" s="28">
        <f>SUM(H23:H41)</f>
        <v>17602</v>
      </c>
      <c r="I21" s="34">
        <f>SUM(I23:I41)</f>
        <v>0</v>
      </c>
      <c r="J21" s="433">
        <f>SUM(K21:L21)</f>
        <v>17602</v>
      </c>
      <c r="K21" s="433">
        <f>SUM(K23:K41)</f>
        <v>17602</v>
      </c>
      <c r="L21" s="436">
        <f>SUM(L23:L41)</f>
        <v>0</v>
      </c>
      <c r="M21" s="29">
        <f t="shared" si="1"/>
        <v>0</v>
      </c>
      <c r="N21" s="29">
        <f t="shared" si="2"/>
        <v>0</v>
      </c>
      <c r="O21" s="29">
        <f t="shared" si="3"/>
        <v>0</v>
      </c>
      <c r="P21" s="28">
        <f t="shared" ref="P21:U21" si="4">SUM(P23:P41)</f>
        <v>18849</v>
      </c>
      <c r="Q21" s="28">
        <f t="shared" si="4"/>
        <v>18849</v>
      </c>
      <c r="R21" s="34">
        <f t="shared" si="4"/>
        <v>0</v>
      </c>
      <c r="S21" s="2">
        <f t="shared" si="4"/>
        <v>18849</v>
      </c>
      <c r="T21" s="2">
        <f t="shared" si="4"/>
        <v>18849</v>
      </c>
      <c r="U21" s="1">
        <f t="shared" si="4"/>
        <v>0</v>
      </c>
      <c r="V21" s="30"/>
    </row>
    <row r="22" spans="1:22" ht="12.75" customHeight="1" x14ac:dyDescent="0.15">
      <c r="A22" s="31"/>
      <c r="B22" s="32" t="s">
        <v>5</v>
      </c>
      <c r="C22" s="33"/>
      <c r="D22" s="34"/>
      <c r="E22" s="35"/>
      <c r="F22" s="35"/>
      <c r="G22" s="34"/>
      <c r="H22" s="35"/>
      <c r="I22" s="35"/>
      <c r="J22" s="436"/>
      <c r="K22" s="438"/>
      <c r="L22" s="438"/>
      <c r="M22" s="29"/>
      <c r="N22" s="29"/>
      <c r="O22" s="29"/>
      <c r="P22" s="34"/>
      <c r="Q22" s="35"/>
      <c r="R22" s="35"/>
      <c r="S22" s="1"/>
      <c r="T22" s="33"/>
      <c r="U22" s="33"/>
      <c r="V22" s="38"/>
    </row>
    <row r="23" spans="1:22" ht="39" customHeight="1" x14ac:dyDescent="0.15">
      <c r="A23" s="31" t="s">
        <v>30</v>
      </c>
      <c r="B23" s="32" t="s">
        <v>31</v>
      </c>
      <c r="C23" s="33" t="s">
        <v>9</v>
      </c>
      <c r="D23" s="28">
        <f t="shared" si="0"/>
        <v>1348</v>
      </c>
      <c r="E23" s="44">
        <v>1348</v>
      </c>
      <c r="F23" s="35"/>
      <c r="G23" s="28">
        <f t="shared" ref="G23:G38" si="5">SUM(H23:I23)</f>
        <v>1200</v>
      </c>
      <c r="H23" s="44">
        <v>1200</v>
      </c>
      <c r="I23" s="46">
        <v>0</v>
      </c>
      <c r="J23" s="433">
        <f t="shared" ref="J23:J38" si="6">SUM(K23:L23)</f>
        <v>1200</v>
      </c>
      <c r="K23" s="439">
        <v>1200</v>
      </c>
      <c r="L23" s="438">
        <v>0</v>
      </c>
      <c r="M23" s="29">
        <f t="shared" si="1"/>
        <v>0</v>
      </c>
      <c r="N23" s="29">
        <f t="shared" si="2"/>
        <v>0</v>
      </c>
      <c r="O23" s="29">
        <f t="shared" si="3"/>
        <v>0</v>
      </c>
      <c r="P23" s="28">
        <f t="shared" ref="P23:P38" si="7">SUM(Q23:R23)</f>
        <v>1350</v>
      </c>
      <c r="Q23" s="44">
        <v>1350</v>
      </c>
      <c r="R23" s="35">
        <v>0</v>
      </c>
      <c r="S23" s="2">
        <f t="shared" ref="S23:S38" si="8">SUM(T23:U23)</f>
        <v>1350</v>
      </c>
      <c r="T23" s="43">
        <v>1350</v>
      </c>
      <c r="U23" s="33">
        <v>0</v>
      </c>
      <c r="V23" s="47"/>
    </row>
    <row r="24" spans="1:22" ht="56.25" customHeight="1" x14ac:dyDescent="0.15">
      <c r="A24" s="31" t="s">
        <v>32</v>
      </c>
      <c r="B24" s="32" t="s">
        <v>33</v>
      </c>
      <c r="C24" s="33" t="s">
        <v>9</v>
      </c>
      <c r="D24" s="34">
        <f t="shared" si="0"/>
        <v>0</v>
      </c>
      <c r="E24" s="46">
        <v>0</v>
      </c>
      <c r="F24" s="35"/>
      <c r="G24" s="28">
        <f t="shared" si="5"/>
        <v>24</v>
      </c>
      <c r="H24" s="44">
        <v>24</v>
      </c>
      <c r="I24" s="46">
        <v>0</v>
      </c>
      <c r="J24" s="433">
        <f t="shared" si="6"/>
        <v>24</v>
      </c>
      <c r="K24" s="439">
        <v>24</v>
      </c>
      <c r="L24" s="440">
        <v>0</v>
      </c>
      <c r="M24" s="29">
        <f t="shared" si="1"/>
        <v>0</v>
      </c>
      <c r="N24" s="29">
        <f t="shared" si="2"/>
        <v>0</v>
      </c>
      <c r="O24" s="29">
        <f t="shared" si="3"/>
        <v>0</v>
      </c>
      <c r="P24" s="28">
        <f t="shared" si="7"/>
        <v>45</v>
      </c>
      <c r="Q24" s="44">
        <v>45</v>
      </c>
      <c r="R24" s="46">
        <v>0</v>
      </c>
      <c r="S24" s="2">
        <f t="shared" si="8"/>
        <v>45</v>
      </c>
      <c r="T24" s="43">
        <v>45</v>
      </c>
      <c r="U24" s="42">
        <v>0</v>
      </c>
      <c r="V24" s="38"/>
    </row>
    <row r="25" spans="1:22" ht="35.25" customHeight="1" x14ac:dyDescent="0.15">
      <c r="A25" s="31" t="s">
        <v>34</v>
      </c>
      <c r="B25" s="32" t="s">
        <v>35</v>
      </c>
      <c r="C25" s="33" t="s">
        <v>9</v>
      </c>
      <c r="D25" s="28">
        <f t="shared" si="0"/>
        <v>135</v>
      </c>
      <c r="E25" s="44">
        <v>135</v>
      </c>
      <c r="F25" s="35"/>
      <c r="G25" s="28">
        <f t="shared" si="5"/>
        <v>180</v>
      </c>
      <c r="H25" s="44">
        <v>180</v>
      </c>
      <c r="I25" s="46">
        <v>0</v>
      </c>
      <c r="J25" s="433">
        <f t="shared" si="6"/>
        <v>180</v>
      </c>
      <c r="K25" s="439">
        <v>180</v>
      </c>
      <c r="L25" s="440">
        <v>0</v>
      </c>
      <c r="M25" s="29">
        <f t="shared" si="1"/>
        <v>0</v>
      </c>
      <c r="N25" s="29">
        <f t="shared" si="2"/>
        <v>0</v>
      </c>
      <c r="O25" s="29">
        <f t="shared" si="3"/>
        <v>0</v>
      </c>
      <c r="P25" s="28">
        <f t="shared" si="7"/>
        <v>240</v>
      </c>
      <c r="Q25" s="44">
        <v>240</v>
      </c>
      <c r="R25" s="46">
        <v>0</v>
      </c>
      <c r="S25" s="2">
        <f t="shared" si="8"/>
        <v>240</v>
      </c>
      <c r="T25" s="43">
        <v>240</v>
      </c>
      <c r="U25" s="42">
        <v>0</v>
      </c>
      <c r="V25" s="47"/>
    </row>
    <row r="26" spans="1:22" ht="63" x14ac:dyDescent="0.15">
      <c r="A26" s="31" t="s">
        <v>36</v>
      </c>
      <c r="B26" s="32" t="s">
        <v>37</v>
      </c>
      <c r="C26" s="33" t="s">
        <v>9</v>
      </c>
      <c r="D26" s="28">
        <f t="shared" si="0"/>
        <v>3500</v>
      </c>
      <c r="E26" s="44">
        <v>3500</v>
      </c>
      <c r="F26" s="35"/>
      <c r="G26" s="28">
        <f t="shared" si="5"/>
        <v>3800</v>
      </c>
      <c r="H26" s="44">
        <v>3800</v>
      </c>
      <c r="I26" s="46">
        <v>0</v>
      </c>
      <c r="J26" s="433">
        <f t="shared" si="6"/>
        <v>3800</v>
      </c>
      <c r="K26" s="439">
        <v>3800</v>
      </c>
      <c r="L26" s="440">
        <v>0</v>
      </c>
      <c r="M26" s="29">
        <f t="shared" si="1"/>
        <v>0</v>
      </c>
      <c r="N26" s="29">
        <f t="shared" si="2"/>
        <v>0</v>
      </c>
      <c r="O26" s="29">
        <f t="shared" si="3"/>
        <v>0</v>
      </c>
      <c r="P26" s="28">
        <f t="shared" si="7"/>
        <v>3800</v>
      </c>
      <c r="Q26" s="44">
        <v>3800</v>
      </c>
      <c r="R26" s="46">
        <v>0</v>
      </c>
      <c r="S26" s="2">
        <f t="shared" si="8"/>
        <v>3800</v>
      </c>
      <c r="T26" s="43">
        <v>3800</v>
      </c>
      <c r="U26" s="42">
        <v>0</v>
      </c>
      <c r="V26" s="38"/>
    </row>
    <row r="27" spans="1:22" ht="66" customHeight="1" x14ac:dyDescent="0.15">
      <c r="A27" s="31" t="s">
        <v>38</v>
      </c>
      <c r="B27" s="32" t="s">
        <v>39</v>
      </c>
      <c r="C27" s="33" t="s">
        <v>9</v>
      </c>
      <c r="D27" s="28">
        <f t="shared" si="0"/>
        <v>390</v>
      </c>
      <c r="E27" s="44">
        <v>390</v>
      </c>
      <c r="F27" s="35"/>
      <c r="G27" s="28">
        <f t="shared" si="5"/>
        <v>350</v>
      </c>
      <c r="H27" s="44">
        <v>350</v>
      </c>
      <c r="I27" s="46">
        <v>0</v>
      </c>
      <c r="J27" s="433">
        <f t="shared" si="6"/>
        <v>350</v>
      </c>
      <c r="K27" s="439">
        <v>350</v>
      </c>
      <c r="L27" s="440">
        <v>0</v>
      </c>
      <c r="M27" s="29">
        <f t="shared" si="1"/>
        <v>0</v>
      </c>
      <c r="N27" s="29">
        <f t="shared" si="2"/>
        <v>0</v>
      </c>
      <c r="O27" s="29">
        <f t="shared" si="3"/>
        <v>0</v>
      </c>
      <c r="P27" s="28">
        <f t="shared" si="7"/>
        <v>390</v>
      </c>
      <c r="Q27" s="44">
        <v>390</v>
      </c>
      <c r="R27" s="46">
        <v>0</v>
      </c>
      <c r="S27" s="2">
        <f t="shared" si="8"/>
        <v>390</v>
      </c>
      <c r="T27" s="43">
        <v>390</v>
      </c>
      <c r="U27" s="42">
        <v>0</v>
      </c>
      <c r="V27" s="38"/>
    </row>
    <row r="28" spans="1:22" ht="42" customHeight="1" x14ac:dyDescent="0.15">
      <c r="A28" s="31" t="s">
        <v>40</v>
      </c>
      <c r="B28" s="32" t="s">
        <v>41</v>
      </c>
      <c r="C28" s="33" t="s">
        <v>9</v>
      </c>
      <c r="D28" s="28">
        <f t="shared" si="0"/>
        <v>400</v>
      </c>
      <c r="E28" s="44">
        <v>400</v>
      </c>
      <c r="F28" s="35"/>
      <c r="G28" s="28">
        <f t="shared" si="5"/>
        <v>400</v>
      </c>
      <c r="H28" s="44">
        <v>400</v>
      </c>
      <c r="I28" s="46">
        <v>0</v>
      </c>
      <c r="J28" s="433">
        <f t="shared" si="6"/>
        <v>400</v>
      </c>
      <c r="K28" s="439">
        <v>400</v>
      </c>
      <c r="L28" s="440">
        <v>0</v>
      </c>
      <c r="M28" s="29">
        <f t="shared" si="1"/>
        <v>0</v>
      </c>
      <c r="N28" s="29">
        <f t="shared" si="2"/>
        <v>0</v>
      </c>
      <c r="O28" s="29">
        <f t="shared" si="3"/>
        <v>0</v>
      </c>
      <c r="P28" s="28">
        <f t="shared" si="7"/>
        <v>400</v>
      </c>
      <c r="Q28" s="44">
        <v>400</v>
      </c>
      <c r="R28" s="46">
        <v>0</v>
      </c>
      <c r="S28" s="2">
        <f t="shared" si="8"/>
        <v>400</v>
      </c>
      <c r="T28" s="43">
        <v>400</v>
      </c>
      <c r="U28" s="42">
        <v>0</v>
      </c>
      <c r="V28" s="38"/>
    </row>
    <row r="29" spans="1:22" ht="40.5" customHeight="1" x14ac:dyDescent="0.15">
      <c r="A29" s="31" t="s">
        <v>42</v>
      </c>
      <c r="B29" s="32" t="s">
        <v>43</v>
      </c>
      <c r="C29" s="33" t="s">
        <v>9</v>
      </c>
      <c r="D29" s="34">
        <f t="shared" si="0"/>
        <v>8375.1</v>
      </c>
      <c r="E29" s="46">
        <v>8375.1</v>
      </c>
      <c r="F29" s="35"/>
      <c r="G29" s="28">
        <f t="shared" si="5"/>
        <v>7994</v>
      </c>
      <c r="H29" s="44">
        <v>7994</v>
      </c>
      <c r="I29" s="46">
        <v>0</v>
      </c>
      <c r="J29" s="433">
        <f t="shared" si="6"/>
        <v>7994</v>
      </c>
      <c r="K29" s="439">
        <v>7994</v>
      </c>
      <c r="L29" s="440">
        <v>0</v>
      </c>
      <c r="M29" s="29">
        <f t="shared" si="1"/>
        <v>0</v>
      </c>
      <c r="N29" s="29">
        <f t="shared" si="2"/>
        <v>0</v>
      </c>
      <c r="O29" s="29">
        <f t="shared" si="3"/>
        <v>0</v>
      </c>
      <c r="P29" s="28">
        <f t="shared" si="7"/>
        <v>8700</v>
      </c>
      <c r="Q29" s="44">
        <v>8700</v>
      </c>
      <c r="R29" s="46">
        <v>0</v>
      </c>
      <c r="S29" s="2">
        <f t="shared" si="8"/>
        <v>8700</v>
      </c>
      <c r="T29" s="43">
        <v>8700</v>
      </c>
      <c r="U29" s="42">
        <v>0</v>
      </c>
      <c r="V29" s="47"/>
    </row>
    <row r="30" spans="1:22" ht="53.25" customHeight="1" x14ac:dyDescent="0.15">
      <c r="A30" s="31" t="s">
        <v>44</v>
      </c>
      <c r="B30" s="32" t="s">
        <v>45</v>
      </c>
      <c r="C30" s="33" t="s">
        <v>9</v>
      </c>
      <c r="D30" s="28">
        <f t="shared" si="0"/>
        <v>75</v>
      </c>
      <c r="E30" s="44">
        <v>75</v>
      </c>
      <c r="F30" s="35"/>
      <c r="G30" s="28">
        <f t="shared" si="5"/>
        <v>200</v>
      </c>
      <c r="H30" s="44">
        <v>200</v>
      </c>
      <c r="I30" s="46">
        <v>0</v>
      </c>
      <c r="J30" s="433">
        <f t="shared" si="6"/>
        <v>200</v>
      </c>
      <c r="K30" s="439">
        <v>200</v>
      </c>
      <c r="L30" s="439">
        <v>0</v>
      </c>
      <c r="M30" s="29">
        <f t="shared" si="1"/>
        <v>0</v>
      </c>
      <c r="N30" s="29">
        <f t="shared" si="2"/>
        <v>0</v>
      </c>
      <c r="O30" s="29">
        <f t="shared" si="3"/>
        <v>0</v>
      </c>
      <c r="P30" s="28">
        <f t="shared" si="7"/>
        <v>300</v>
      </c>
      <c r="Q30" s="44">
        <v>300</v>
      </c>
      <c r="R30" s="46">
        <v>0</v>
      </c>
      <c r="S30" s="2">
        <f t="shared" si="8"/>
        <v>300</v>
      </c>
      <c r="T30" s="43">
        <v>300</v>
      </c>
      <c r="U30" s="42">
        <v>0</v>
      </c>
      <c r="V30" s="38"/>
    </row>
    <row r="31" spans="1:22" ht="52.5" x14ac:dyDescent="0.15">
      <c r="A31" s="31" t="s">
        <v>46</v>
      </c>
      <c r="B31" s="32" t="s">
        <v>47</v>
      </c>
      <c r="C31" s="33" t="s">
        <v>9</v>
      </c>
      <c r="D31" s="28">
        <f t="shared" si="0"/>
        <v>50</v>
      </c>
      <c r="E31" s="44">
        <v>50</v>
      </c>
      <c r="F31" s="35"/>
      <c r="G31" s="28">
        <f t="shared" si="5"/>
        <v>120</v>
      </c>
      <c r="H31" s="44">
        <v>120</v>
      </c>
      <c r="I31" s="46">
        <v>0</v>
      </c>
      <c r="J31" s="433">
        <f t="shared" si="6"/>
        <v>120</v>
      </c>
      <c r="K31" s="439">
        <v>120</v>
      </c>
      <c r="L31" s="440">
        <v>0</v>
      </c>
      <c r="M31" s="29">
        <f t="shared" si="1"/>
        <v>0</v>
      </c>
      <c r="N31" s="29">
        <f t="shared" si="2"/>
        <v>0</v>
      </c>
      <c r="O31" s="29">
        <f t="shared" si="3"/>
        <v>0</v>
      </c>
      <c r="P31" s="28">
        <f t="shared" si="7"/>
        <v>120</v>
      </c>
      <c r="Q31" s="44">
        <v>120</v>
      </c>
      <c r="R31" s="46">
        <v>0</v>
      </c>
      <c r="S31" s="2">
        <f t="shared" si="8"/>
        <v>120</v>
      </c>
      <c r="T31" s="43">
        <v>120</v>
      </c>
      <c r="U31" s="42">
        <v>0</v>
      </c>
      <c r="V31" s="38"/>
    </row>
    <row r="32" spans="1:22" ht="31.5" x14ac:dyDescent="0.15">
      <c r="A32" s="31" t="s">
        <v>48</v>
      </c>
      <c r="B32" s="32" t="s">
        <v>49</v>
      </c>
      <c r="C32" s="33" t="s">
        <v>9</v>
      </c>
      <c r="D32" s="28">
        <f t="shared" si="0"/>
        <v>578</v>
      </c>
      <c r="E32" s="44">
        <v>578</v>
      </c>
      <c r="F32" s="35"/>
      <c r="G32" s="28">
        <f t="shared" si="5"/>
        <v>504</v>
      </c>
      <c r="H32" s="44">
        <v>504</v>
      </c>
      <c r="I32" s="46">
        <v>0</v>
      </c>
      <c r="J32" s="433">
        <f t="shared" si="6"/>
        <v>504</v>
      </c>
      <c r="K32" s="439">
        <v>504</v>
      </c>
      <c r="L32" s="440">
        <v>0</v>
      </c>
      <c r="M32" s="29">
        <f t="shared" si="1"/>
        <v>0</v>
      </c>
      <c r="N32" s="29">
        <f t="shared" si="2"/>
        <v>0</v>
      </c>
      <c r="O32" s="29">
        <f t="shared" si="3"/>
        <v>0</v>
      </c>
      <c r="P32" s="28">
        <f t="shared" si="7"/>
        <v>504</v>
      </c>
      <c r="Q32" s="44">
        <v>504</v>
      </c>
      <c r="R32" s="46">
        <v>0</v>
      </c>
      <c r="S32" s="2">
        <f t="shared" si="8"/>
        <v>504</v>
      </c>
      <c r="T32" s="43">
        <v>504</v>
      </c>
      <c r="U32" s="42">
        <v>0</v>
      </c>
      <c r="V32" s="38"/>
    </row>
    <row r="33" spans="1:22" ht="31.5" x14ac:dyDescent="0.15">
      <c r="A33" s="31" t="s">
        <v>50</v>
      </c>
      <c r="B33" s="32" t="s">
        <v>51</v>
      </c>
      <c r="C33" s="33" t="s">
        <v>9</v>
      </c>
      <c r="D33" s="34">
        <f t="shared" si="0"/>
        <v>0</v>
      </c>
      <c r="E33" s="35">
        <v>0</v>
      </c>
      <c r="F33" s="35"/>
      <c r="G33" s="34">
        <f t="shared" si="5"/>
        <v>0</v>
      </c>
      <c r="H33" s="35"/>
      <c r="I33" s="35"/>
      <c r="J33" s="436">
        <f t="shared" si="6"/>
        <v>0</v>
      </c>
      <c r="K33" s="438"/>
      <c r="L33" s="438"/>
      <c r="M33" s="29">
        <f t="shared" si="1"/>
        <v>0</v>
      </c>
      <c r="N33" s="29">
        <f t="shared" si="2"/>
        <v>0</v>
      </c>
      <c r="O33" s="29">
        <f t="shared" si="3"/>
        <v>0</v>
      </c>
      <c r="P33" s="34">
        <f t="shared" si="7"/>
        <v>0</v>
      </c>
      <c r="Q33" s="35"/>
      <c r="R33" s="35"/>
      <c r="S33" s="1">
        <f t="shared" si="8"/>
        <v>0</v>
      </c>
      <c r="T33" s="33"/>
      <c r="U33" s="33"/>
      <c r="V33" s="38"/>
    </row>
    <row r="34" spans="1:22" ht="63" x14ac:dyDescent="0.15">
      <c r="A34" s="31" t="s">
        <v>52</v>
      </c>
      <c r="B34" s="32" t="s">
        <v>53</v>
      </c>
      <c r="C34" s="33" t="s">
        <v>9</v>
      </c>
      <c r="D34" s="34">
        <f t="shared" si="0"/>
        <v>2966.8</v>
      </c>
      <c r="E34" s="46">
        <v>2966.8</v>
      </c>
      <c r="F34" s="35"/>
      <c r="G34" s="28">
        <f t="shared" si="5"/>
        <v>2830</v>
      </c>
      <c r="H34" s="44">
        <v>2830</v>
      </c>
      <c r="I34" s="405">
        <v>0</v>
      </c>
      <c r="J34" s="433">
        <f t="shared" si="6"/>
        <v>2830</v>
      </c>
      <c r="K34" s="439">
        <v>2830</v>
      </c>
      <c r="L34" s="440">
        <v>0</v>
      </c>
      <c r="M34" s="29">
        <f t="shared" si="1"/>
        <v>0</v>
      </c>
      <c r="N34" s="29">
        <f t="shared" si="2"/>
        <v>0</v>
      </c>
      <c r="O34" s="29">
        <f t="shared" si="3"/>
        <v>0</v>
      </c>
      <c r="P34" s="28">
        <f t="shared" si="7"/>
        <v>3000</v>
      </c>
      <c r="Q34" s="44">
        <v>3000</v>
      </c>
      <c r="R34" s="46">
        <v>0</v>
      </c>
      <c r="S34" s="2">
        <f t="shared" si="8"/>
        <v>3000</v>
      </c>
      <c r="T34" s="43">
        <v>3000</v>
      </c>
      <c r="U34" s="42">
        <v>0</v>
      </c>
      <c r="V34" s="47"/>
    </row>
    <row r="35" spans="1:22" ht="66.75" customHeight="1" x14ac:dyDescent="0.15">
      <c r="A35" s="31" t="s">
        <v>54</v>
      </c>
      <c r="B35" s="32" t="s">
        <v>55</v>
      </c>
      <c r="C35" s="33" t="s">
        <v>9</v>
      </c>
      <c r="D35" s="28">
        <f t="shared" si="0"/>
        <v>50</v>
      </c>
      <c r="E35" s="44">
        <v>50</v>
      </c>
      <c r="F35" s="35"/>
      <c r="G35" s="34">
        <f t="shared" si="5"/>
        <v>0</v>
      </c>
      <c r="H35" s="35"/>
      <c r="I35" s="35"/>
      <c r="J35" s="436">
        <f t="shared" si="6"/>
        <v>0</v>
      </c>
      <c r="K35" s="438"/>
      <c r="L35" s="438"/>
      <c r="M35" s="29">
        <f t="shared" si="1"/>
        <v>0</v>
      </c>
      <c r="N35" s="29">
        <f t="shared" si="2"/>
        <v>0</v>
      </c>
      <c r="O35" s="29">
        <f t="shared" si="3"/>
        <v>0</v>
      </c>
      <c r="P35" s="34">
        <f t="shared" si="7"/>
        <v>0</v>
      </c>
      <c r="Q35" s="35"/>
      <c r="R35" s="35"/>
      <c r="S35" s="1">
        <f t="shared" si="8"/>
        <v>0</v>
      </c>
      <c r="T35" s="33"/>
      <c r="U35" s="33"/>
      <c r="V35" s="38"/>
    </row>
    <row r="36" spans="1:22" ht="47.25" customHeight="1" x14ac:dyDescent="0.15">
      <c r="A36" s="31" t="s">
        <v>56</v>
      </c>
      <c r="B36" s="32" t="s">
        <v>57</v>
      </c>
      <c r="C36" s="33" t="s">
        <v>9</v>
      </c>
      <c r="D36" s="34">
        <f t="shared" si="0"/>
        <v>0</v>
      </c>
      <c r="E36" s="35">
        <v>0</v>
      </c>
      <c r="F36" s="35"/>
      <c r="G36" s="28">
        <f t="shared" si="5"/>
        <v>0</v>
      </c>
      <c r="H36" s="44">
        <v>0</v>
      </c>
      <c r="I36" s="46">
        <v>0</v>
      </c>
      <c r="J36" s="433">
        <f t="shared" si="6"/>
        <v>0</v>
      </c>
      <c r="K36" s="439">
        <v>0</v>
      </c>
      <c r="L36" s="440">
        <v>0</v>
      </c>
      <c r="M36" s="29">
        <f t="shared" si="1"/>
        <v>0</v>
      </c>
      <c r="N36" s="29">
        <f t="shared" si="2"/>
        <v>0</v>
      </c>
      <c r="O36" s="29">
        <f t="shared" si="3"/>
        <v>0</v>
      </c>
      <c r="P36" s="28">
        <f t="shared" si="7"/>
        <v>0</v>
      </c>
      <c r="Q36" s="44">
        <v>0</v>
      </c>
      <c r="R36" s="46">
        <v>0</v>
      </c>
      <c r="S36" s="2">
        <f t="shared" si="8"/>
        <v>0</v>
      </c>
      <c r="T36" s="43">
        <v>0</v>
      </c>
      <c r="U36" s="42">
        <v>0</v>
      </c>
      <c r="V36" s="38"/>
    </row>
    <row r="37" spans="1:22" ht="49.5" customHeight="1" x14ac:dyDescent="0.15">
      <c r="A37" s="31" t="s">
        <v>58</v>
      </c>
      <c r="B37" s="32" t="s">
        <v>59</v>
      </c>
      <c r="C37" s="33" t="s">
        <v>9</v>
      </c>
      <c r="D37" s="34">
        <f t="shared" si="0"/>
        <v>0</v>
      </c>
      <c r="E37" s="35">
        <v>0</v>
      </c>
      <c r="F37" s="35"/>
      <c r="G37" s="34">
        <f t="shared" si="5"/>
        <v>0</v>
      </c>
      <c r="H37" s="35"/>
      <c r="I37" s="35"/>
      <c r="J37" s="436">
        <f t="shared" si="6"/>
        <v>0</v>
      </c>
      <c r="K37" s="438"/>
      <c r="L37" s="438"/>
      <c r="M37" s="29">
        <f t="shared" si="1"/>
        <v>0</v>
      </c>
      <c r="N37" s="29">
        <f t="shared" si="2"/>
        <v>0</v>
      </c>
      <c r="O37" s="29">
        <f t="shared" si="3"/>
        <v>0</v>
      </c>
      <c r="P37" s="34">
        <f t="shared" si="7"/>
        <v>0</v>
      </c>
      <c r="Q37" s="35"/>
      <c r="R37" s="35"/>
      <c r="S37" s="1">
        <f t="shared" si="8"/>
        <v>0</v>
      </c>
      <c r="T37" s="33"/>
      <c r="U37" s="33"/>
      <c r="V37" s="38"/>
    </row>
    <row r="38" spans="1:22" ht="35.25" customHeight="1" x14ac:dyDescent="0.15">
      <c r="A38" s="31">
        <v>11316</v>
      </c>
      <c r="B38" s="32" t="s">
        <v>305</v>
      </c>
      <c r="C38" s="33"/>
      <c r="D38" s="34">
        <f t="shared" si="0"/>
        <v>0</v>
      </c>
      <c r="E38" s="35">
        <v>0</v>
      </c>
      <c r="F38" s="35"/>
      <c r="G38" s="34">
        <f t="shared" si="5"/>
        <v>0</v>
      </c>
      <c r="H38" s="35"/>
      <c r="I38" s="35"/>
      <c r="J38" s="436">
        <f t="shared" si="6"/>
        <v>0</v>
      </c>
      <c r="K38" s="438"/>
      <c r="L38" s="438"/>
      <c r="M38" s="29">
        <f t="shared" si="1"/>
        <v>0</v>
      </c>
      <c r="N38" s="29">
        <f t="shared" si="2"/>
        <v>0</v>
      </c>
      <c r="O38" s="29">
        <f t="shared" si="3"/>
        <v>0</v>
      </c>
      <c r="P38" s="34">
        <f t="shared" si="7"/>
        <v>0</v>
      </c>
      <c r="Q38" s="35"/>
      <c r="R38" s="35"/>
      <c r="S38" s="1">
        <f t="shared" si="8"/>
        <v>0</v>
      </c>
      <c r="T38" s="33"/>
      <c r="U38" s="33"/>
      <c r="V38" s="38"/>
    </row>
    <row r="39" spans="1:22" ht="37.5" customHeight="1" x14ac:dyDescent="0.15">
      <c r="A39" s="31" t="s">
        <v>60</v>
      </c>
      <c r="B39" s="32" t="s">
        <v>61</v>
      </c>
      <c r="C39" s="33" t="s">
        <v>9</v>
      </c>
      <c r="D39" s="34">
        <f t="shared" si="0"/>
        <v>0</v>
      </c>
      <c r="E39" s="35">
        <v>0</v>
      </c>
      <c r="F39" s="35"/>
      <c r="G39" s="34">
        <f>SUM(H39:I39)</f>
        <v>0</v>
      </c>
      <c r="H39" s="35"/>
      <c r="I39" s="35"/>
      <c r="J39" s="436">
        <f>SUM(K39:L39)</f>
        <v>0</v>
      </c>
      <c r="K39" s="438"/>
      <c r="L39" s="438"/>
      <c r="M39" s="29">
        <f t="shared" si="1"/>
        <v>0</v>
      </c>
      <c r="N39" s="29">
        <f t="shared" si="2"/>
        <v>0</v>
      </c>
      <c r="O39" s="29">
        <f t="shared" si="3"/>
        <v>0</v>
      </c>
      <c r="P39" s="34">
        <f>SUM(Q39:R39)</f>
        <v>0</v>
      </c>
      <c r="Q39" s="35"/>
      <c r="R39" s="35"/>
      <c r="S39" s="1">
        <f>SUM(T39:U39)</f>
        <v>0</v>
      </c>
      <c r="T39" s="33"/>
      <c r="U39" s="33"/>
      <c r="V39" s="38"/>
    </row>
    <row r="40" spans="1:22" ht="37.5" customHeight="1" x14ac:dyDescent="0.15">
      <c r="A40" s="31" t="s">
        <v>62</v>
      </c>
      <c r="B40" s="32" t="s">
        <v>63</v>
      </c>
      <c r="C40" s="33" t="s">
        <v>9</v>
      </c>
      <c r="D40" s="28">
        <f t="shared" si="0"/>
        <v>0</v>
      </c>
      <c r="E40" s="44">
        <v>0</v>
      </c>
      <c r="F40" s="35"/>
      <c r="G40" s="34">
        <f>SUM(H40:I40)</f>
        <v>0</v>
      </c>
      <c r="H40" s="35"/>
      <c r="I40" s="35"/>
      <c r="J40" s="436">
        <f>SUM(K40:L40)</f>
        <v>0</v>
      </c>
      <c r="K40" s="438"/>
      <c r="L40" s="438"/>
      <c r="M40" s="29">
        <f t="shared" si="1"/>
        <v>0</v>
      </c>
      <c r="N40" s="29">
        <f t="shared" si="2"/>
        <v>0</v>
      </c>
      <c r="O40" s="29">
        <f t="shared" si="3"/>
        <v>0</v>
      </c>
      <c r="P40" s="34">
        <f>SUM(Q40:R40)</f>
        <v>0</v>
      </c>
      <c r="Q40" s="35"/>
      <c r="R40" s="35"/>
      <c r="S40" s="1">
        <f>SUM(T40:U40)</f>
        <v>0</v>
      </c>
      <c r="T40" s="33"/>
      <c r="U40" s="33"/>
      <c r="V40" s="38"/>
    </row>
    <row r="41" spans="1:22" ht="21" x14ac:dyDescent="0.15">
      <c r="A41" s="31" t="s">
        <v>64</v>
      </c>
      <c r="B41" s="32" t="s">
        <v>65</v>
      </c>
      <c r="C41" s="33" t="s">
        <v>9</v>
      </c>
      <c r="D41" s="28">
        <f t="shared" si="0"/>
        <v>0</v>
      </c>
      <c r="E41" s="44">
        <v>0</v>
      </c>
      <c r="F41" s="35">
        <v>0</v>
      </c>
      <c r="G41" s="34">
        <f>SUM(H41:I41)</f>
        <v>0</v>
      </c>
      <c r="H41" s="35"/>
      <c r="I41" s="35"/>
      <c r="J41" s="436">
        <f>SUM(K41:L41)</f>
        <v>0</v>
      </c>
      <c r="K41" s="438"/>
      <c r="L41" s="438"/>
      <c r="M41" s="29">
        <f t="shared" si="1"/>
        <v>0</v>
      </c>
      <c r="N41" s="29">
        <f t="shared" si="2"/>
        <v>0</v>
      </c>
      <c r="O41" s="29">
        <f t="shared" si="3"/>
        <v>0</v>
      </c>
      <c r="P41" s="34">
        <f>SUM(Q41:R41)</f>
        <v>0</v>
      </c>
      <c r="Q41" s="35"/>
      <c r="R41" s="35"/>
      <c r="S41" s="1">
        <f>SUM(T41:U41)</f>
        <v>0</v>
      </c>
      <c r="T41" s="33"/>
      <c r="U41" s="33"/>
      <c r="V41" s="38"/>
    </row>
    <row r="42" spans="1:22" s="25" customFormat="1" ht="41.25" customHeight="1" x14ac:dyDescent="0.15">
      <c r="A42" s="26" t="s">
        <v>66</v>
      </c>
      <c r="B42" s="27" t="s">
        <v>67</v>
      </c>
      <c r="C42" s="1" t="s">
        <v>68</v>
      </c>
      <c r="D42" s="28">
        <f t="shared" si="0"/>
        <v>11132.1</v>
      </c>
      <c r="E42" s="28">
        <f>SUM(E44:E45)</f>
        <v>11132.1</v>
      </c>
      <c r="F42" s="34">
        <f>SUM(F44:F45)</f>
        <v>0</v>
      </c>
      <c r="G42" s="28">
        <f>SUM(H42:I42)</f>
        <v>7000</v>
      </c>
      <c r="H42" s="28">
        <f>SUM(H44:H45)</f>
        <v>7000</v>
      </c>
      <c r="I42" s="34">
        <f>SUM(I44:I45)</f>
        <v>0</v>
      </c>
      <c r="J42" s="433">
        <f>SUM(K42:L42)</f>
        <v>7000</v>
      </c>
      <c r="K42" s="433">
        <f>SUM(K44:K45)</f>
        <v>7000</v>
      </c>
      <c r="L42" s="436">
        <f>SUM(L44:L45)</f>
        <v>0</v>
      </c>
      <c r="M42" s="29">
        <f t="shared" si="1"/>
        <v>0</v>
      </c>
      <c r="N42" s="29">
        <f t="shared" si="2"/>
        <v>0</v>
      </c>
      <c r="O42" s="29">
        <f t="shared" si="3"/>
        <v>0</v>
      </c>
      <c r="P42" s="28">
        <f>SUM(Q42:R42)</f>
        <v>7500</v>
      </c>
      <c r="Q42" s="28">
        <f>SUM(Q44:Q45)</f>
        <v>7500</v>
      </c>
      <c r="R42" s="34">
        <f>SUM(R44:R45)</f>
        <v>0</v>
      </c>
      <c r="S42" s="2">
        <f>SUM(T42:U42)</f>
        <v>7500</v>
      </c>
      <c r="T42" s="2">
        <f>SUM(T44:T45)</f>
        <v>7500</v>
      </c>
      <c r="U42" s="1">
        <f>SUM(U44:U45)</f>
        <v>0</v>
      </c>
      <c r="V42" s="30"/>
    </row>
    <row r="43" spans="1:22" ht="18" customHeight="1" x14ac:dyDescent="0.15">
      <c r="A43" s="31"/>
      <c r="B43" s="32" t="s">
        <v>5</v>
      </c>
      <c r="C43" s="33"/>
      <c r="D43" s="34"/>
      <c r="E43" s="35"/>
      <c r="F43" s="35"/>
      <c r="G43" s="34"/>
      <c r="H43" s="35"/>
      <c r="I43" s="35"/>
      <c r="J43" s="436"/>
      <c r="K43" s="438"/>
      <c r="L43" s="438"/>
      <c r="M43" s="29"/>
      <c r="N43" s="29"/>
      <c r="O43" s="29"/>
      <c r="P43" s="34"/>
      <c r="Q43" s="35"/>
      <c r="R43" s="35"/>
      <c r="S43" s="1"/>
      <c r="T43" s="33"/>
      <c r="U43" s="33"/>
      <c r="V43" s="38"/>
    </row>
    <row r="44" spans="1:22" s="25" customFormat="1" ht="72" customHeight="1" x14ac:dyDescent="0.15">
      <c r="A44" s="40" t="s">
        <v>69</v>
      </c>
      <c r="B44" s="41" t="s">
        <v>70</v>
      </c>
      <c r="C44" s="42" t="s">
        <v>9</v>
      </c>
      <c r="D44" s="28">
        <f t="shared" si="0"/>
        <v>3466</v>
      </c>
      <c r="E44" s="44">
        <v>3466</v>
      </c>
      <c r="F44" s="46">
        <v>0</v>
      </c>
      <c r="G44" s="28">
        <f t="shared" ref="G44:G52" si="9">SUM(H44:I44)</f>
        <v>3000</v>
      </c>
      <c r="H44" s="44">
        <v>3000</v>
      </c>
      <c r="I44" s="46">
        <v>0</v>
      </c>
      <c r="J44" s="433">
        <f t="shared" ref="J44:J52" si="10">SUM(K44:L44)</f>
        <v>3000</v>
      </c>
      <c r="K44" s="439">
        <v>3000</v>
      </c>
      <c r="L44" s="440">
        <v>0</v>
      </c>
      <c r="M44" s="29">
        <f t="shared" si="1"/>
        <v>0</v>
      </c>
      <c r="N44" s="29">
        <f t="shared" si="2"/>
        <v>0</v>
      </c>
      <c r="O44" s="29">
        <f t="shared" si="3"/>
        <v>0</v>
      </c>
      <c r="P44" s="28">
        <f t="shared" ref="P44:P52" si="11">SUM(Q44:R44)</f>
        <v>3000</v>
      </c>
      <c r="Q44" s="44">
        <v>3000</v>
      </c>
      <c r="R44" s="46">
        <v>0</v>
      </c>
      <c r="S44" s="2">
        <f t="shared" ref="S44:S52" si="12">SUM(T44:U44)</f>
        <v>3000</v>
      </c>
      <c r="T44" s="43">
        <v>3000</v>
      </c>
      <c r="U44" s="42">
        <v>0</v>
      </c>
      <c r="V44" s="30"/>
    </row>
    <row r="45" spans="1:22" s="25" customFormat="1" ht="72" customHeight="1" x14ac:dyDescent="0.15">
      <c r="A45" s="40" t="s">
        <v>71</v>
      </c>
      <c r="B45" s="41" t="s">
        <v>72</v>
      </c>
      <c r="C45" s="42" t="s">
        <v>9</v>
      </c>
      <c r="D45" s="34">
        <f t="shared" si="0"/>
        <v>7666.1</v>
      </c>
      <c r="E45" s="46">
        <v>7666.1</v>
      </c>
      <c r="F45" s="46">
        <v>0</v>
      </c>
      <c r="G45" s="28">
        <f t="shared" si="9"/>
        <v>4000</v>
      </c>
      <c r="H45" s="44">
        <v>4000</v>
      </c>
      <c r="I45" s="46">
        <v>0</v>
      </c>
      <c r="J45" s="433">
        <f t="shared" si="10"/>
        <v>4000</v>
      </c>
      <c r="K45" s="439">
        <v>4000</v>
      </c>
      <c r="L45" s="440">
        <v>0</v>
      </c>
      <c r="M45" s="29">
        <f t="shared" si="1"/>
        <v>0</v>
      </c>
      <c r="N45" s="29">
        <f t="shared" si="2"/>
        <v>0</v>
      </c>
      <c r="O45" s="29">
        <f t="shared" si="3"/>
        <v>0</v>
      </c>
      <c r="P45" s="28">
        <f t="shared" si="11"/>
        <v>4500</v>
      </c>
      <c r="Q45" s="44">
        <v>4500</v>
      </c>
      <c r="R45" s="46">
        <v>0</v>
      </c>
      <c r="S45" s="2">
        <f t="shared" si="12"/>
        <v>4500</v>
      </c>
      <c r="T45" s="43">
        <v>4500</v>
      </c>
      <c r="U45" s="42">
        <v>0</v>
      </c>
      <c r="V45" s="49"/>
    </row>
    <row r="46" spans="1:22" s="25" customFormat="1" ht="37.5" customHeight="1" x14ac:dyDescent="0.15">
      <c r="A46" s="26">
        <v>1150</v>
      </c>
      <c r="B46" s="27" t="s">
        <v>303</v>
      </c>
      <c r="C46" s="50" t="s">
        <v>304</v>
      </c>
      <c r="D46" s="34">
        <f t="shared" ref="D46:D51" si="13">SUM(E46:F46)</f>
        <v>0</v>
      </c>
      <c r="E46" s="34">
        <f>SUM(E47+E51)</f>
        <v>0</v>
      </c>
      <c r="F46" s="34">
        <f>SUM(F47+F51)</f>
        <v>0</v>
      </c>
      <c r="G46" s="34">
        <f t="shared" si="9"/>
        <v>0</v>
      </c>
      <c r="H46" s="34">
        <f>SUM(H47+H51)</f>
        <v>0</v>
      </c>
      <c r="I46" s="34">
        <f>SUM(I47+I51)</f>
        <v>0</v>
      </c>
      <c r="J46" s="436">
        <f t="shared" si="10"/>
        <v>0</v>
      </c>
      <c r="K46" s="436">
        <f>SUM(K47+K51)</f>
        <v>0</v>
      </c>
      <c r="L46" s="436">
        <f>SUM(L47+L51)</f>
        <v>0</v>
      </c>
      <c r="M46" s="29">
        <f t="shared" si="1"/>
        <v>0</v>
      </c>
      <c r="N46" s="29">
        <f t="shared" si="2"/>
        <v>0</v>
      </c>
      <c r="O46" s="29">
        <f t="shared" si="3"/>
        <v>0</v>
      </c>
      <c r="P46" s="34">
        <f t="shared" si="11"/>
        <v>0</v>
      </c>
      <c r="Q46" s="34">
        <f>SUM(Q47+Q51)</f>
        <v>0</v>
      </c>
      <c r="R46" s="34">
        <f>SUM(R47+R51)</f>
        <v>0</v>
      </c>
      <c r="S46" s="1">
        <f t="shared" si="12"/>
        <v>0</v>
      </c>
      <c r="T46" s="1">
        <f>SUM(T47+T51)</f>
        <v>0</v>
      </c>
      <c r="U46" s="1">
        <f>SUM(U47+U51)</f>
        <v>0</v>
      </c>
      <c r="V46" s="30"/>
    </row>
    <row r="47" spans="1:22" s="25" customFormat="1" ht="48" customHeight="1" x14ac:dyDescent="0.15">
      <c r="A47" s="26">
        <v>1151</v>
      </c>
      <c r="B47" s="27" t="s">
        <v>298</v>
      </c>
      <c r="C47" s="42"/>
      <c r="D47" s="34">
        <f t="shared" si="13"/>
        <v>0</v>
      </c>
      <c r="E47" s="34">
        <f>SUM(E48:E50)</f>
        <v>0</v>
      </c>
      <c r="F47" s="34">
        <f>SUM(F48:F50)</f>
        <v>0</v>
      </c>
      <c r="G47" s="34">
        <f t="shared" si="9"/>
        <v>0</v>
      </c>
      <c r="H47" s="34">
        <f>SUM(H48:H50)</f>
        <v>0</v>
      </c>
      <c r="I47" s="34">
        <f>SUM(I48:I50)</f>
        <v>0</v>
      </c>
      <c r="J47" s="436">
        <f t="shared" si="10"/>
        <v>0</v>
      </c>
      <c r="K47" s="436">
        <f>SUM(K48:K50)</f>
        <v>0</v>
      </c>
      <c r="L47" s="436">
        <f>SUM(L48:L50)</f>
        <v>0</v>
      </c>
      <c r="M47" s="29">
        <f t="shared" si="1"/>
        <v>0</v>
      </c>
      <c r="N47" s="29">
        <f t="shared" si="2"/>
        <v>0</v>
      </c>
      <c r="O47" s="29">
        <f t="shared" si="3"/>
        <v>0</v>
      </c>
      <c r="P47" s="34">
        <f t="shared" si="11"/>
        <v>0</v>
      </c>
      <c r="Q47" s="34">
        <f>SUM(Q48:Q50)</f>
        <v>0</v>
      </c>
      <c r="R47" s="34">
        <f>SUM(R48:R50)</f>
        <v>0</v>
      </c>
      <c r="S47" s="1">
        <f t="shared" si="12"/>
        <v>0</v>
      </c>
      <c r="T47" s="1">
        <f>SUM(T48:T50)</f>
        <v>0</v>
      </c>
      <c r="U47" s="1">
        <f>SUM(U48:U50)</f>
        <v>0</v>
      </c>
      <c r="V47" s="30"/>
    </row>
    <row r="48" spans="1:22" s="25" customFormat="1" ht="21.75" customHeight="1" x14ac:dyDescent="0.15">
      <c r="A48" s="40">
        <v>1152</v>
      </c>
      <c r="B48" s="41" t="s">
        <v>299</v>
      </c>
      <c r="C48" s="42"/>
      <c r="D48" s="46">
        <f t="shared" si="13"/>
        <v>0</v>
      </c>
      <c r="E48" s="46"/>
      <c r="F48" s="46"/>
      <c r="G48" s="46">
        <f t="shared" si="9"/>
        <v>0</v>
      </c>
      <c r="H48" s="46"/>
      <c r="I48" s="46"/>
      <c r="J48" s="440">
        <f t="shared" si="10"/>
        <v>0</v>
      </c>
      <c r="K48" s="440"/>
      <c r="L48" s="440"/>
      <c r="M48" s="29">
        <f t="shared" si="1"/>
        <v>0</v>
      </c>
      <c r="N48" s="29">
        <f t="shared" si="2"/>
        <v>0</v>
      </c>
      <c r="O48" s="29">
        <f t="shared" si="3"/>
        <v>0</v>
      </c>
      <c r="P48" s="46">
        <f t="shared" si="11"/>
        <v>0</v>
      </c>
      <c r="Q48" s="46"/>
      <c r="R48" s="46"/>
      <c r="S48" s="42">
        <f t="shared" si="12"/>
        <v>0</v>
      </c>
      <c r="T48" s="42"/>
      <c r="U48" s="42"/>
      <c r="V48" s="30"/>
    </row>
    <row r="49" spans="1:22" s="25" customFormat="1" ht="22.5" customHeight="1" x14ac:dyDescent="0.15">
      <c r="A49" s="40">
        <v>1153</v>
      </c>
      <c r="B49" s="41" t="s">
        <v>300</v>
      </c>
      <c r="C49" s="42"/>
      <c r="D49" s="46">
        <f t="shared" si="13"/>
        <v>0</v>
      </c>
      <c r="E49" s="46"/>
      <c r="F49" s="46"/>
      <c r="G49" s="46">
        <f t="shared" si="9"/>
        <v>0</v>
      </c>
      <c r="H49" s="46"/>
      <c r="I49" s="46"/>
      <c r="J49" s="440">
        <f t="shared" si="10"/>
        <v>0</v>
      </c>
      <c r="K49" s="440"/>
      <c r="L49" s="440"/>
      <c r="M49" s="29">
        <f t="shared" si="1"/>
        <v>0</v>
      </c>
      <c r="N49" s="29">
        <f t="shared" si="2"/>
        <v>0</v>
      </c>
      <c r="O49" s="29">
        <f t="shared" si="3"/>
        <v>0</v>
      </c>
      <c r="P49" s="46">
        <f t="shared" si="11"/>
        <v>0</v>
      </c>
      <c r="Q49" s="46"/>
      <c r="R49" s="46"/>
      <c r="S49" s="42">
        <f t="shared" si="12"/>
        <v>0</v>
      </c>
      <c r="T49" s="42"/>
      <c r="U49" s="42"/>
      <c r="V49" s="30"/>
    </row>
    <row r="50" spans="1:22" s="25" customFormat="1" ht="31.5" customHeight="1" x14ac:dyDescent="0.15">
      <c r="A50" s="40">
        <v>1154</v>
      </c>
      <c r="B50" s="41" t="s">
        <v>301</v>
      </c>
      <c r="C50" s="42"/>
      <c r="D50" s="46">
        <f t="shared" si="13"/>
        <v>0</v>
      </c>
      <c r="E50" s="46"/>
      <c r="F50" s="46"/>
      <c r="G50" s="46">
        <f t="shared" si="9"/>
        <v>0</v>
      </c>
      <c r="H50" s="46"/>
      <c r="I50" s="46"/>
      <c r="J50" s="440">
        <f t="shared" si="10"/>
        <v>0</v>
      </c>
      <c r="K50" s="440"/>
      <c r="L50" s="440"/>
      <c r="M50" s="29">
        <f t="shared" si="1"/>
        <v>0</v>
      </c>
      <c r="N50" s="29">
        <f t="shared" si="2"/>
        <v>0</v>
      </c>
      <c r="O50" s="29">
        <f t="shared" si="3"/>
        <v>0</v>
      </c>
      <c r="P50" s="46">
        <f t="shared" si="11"/>
        <v>0</v>
      </c>
      <c r="Q50" s="46"/>
      <c r="R50" s="46"/>
      <c r="S50" s="42">
        <f t="shared" si="12"/>
        <v>0</v>
      </c>
      <c r="T50" s="42"/>
      <c r="U50" s="42"/>
      <c r="V50" s="30"/>
    </row>
    <row r="51" spans="1:22" s="25" customFormat="1" ht="67.5" customHeight="1" x14ac:dyDescent="0.15">
      <c r="A51" s="40">
        <v>1155</v>
      </c>
      <c r="B51" s="41" t="s">
        <v>302</v>
      </c>
      <c r="C51" s="42"/>
      <c r="D51" s="46">
        <f t="shared" si="13"/>
        <v>0</v>
      </c>
      <c r="E51" s="46"/>
      <c r="F51" s="46"/>
      <c r="G51" s="46">
        <f t="shared" si="9"/>
        <v>0</v>
      </c>
      <c r="H51" s="46"/>
      <c r="I51" s="46"/>
      <c r="J51" s="440">
        <f t="shared" si="10"/>
        <v>0</v>
      </c>
      <c r="K51" s="440"/>
      <c r="L51" s="440"/>
      <c r="M51" s="29">
        <f t="shared" si="1"/>
        <v>0</v>
      </c>
      <c r="N51" s="29">
        <f t="shared" si="2"/>
        <v>0</v>
      </c>
      <c r="O51" s="29">
        <f t="shared" si="3"/>
        <v>0</v>
      </c>
      <c r="P51" s="46">
        <f t="shared" si="11"/>
        <v>0</v>
      </c>
      <c r="Q51" s="46"/>
      <c r="R51" s="46"/>
      <c r="S51" s="42">
        <f t="shared" si="12"/>
        <v>0</v>
      </c>
      <c r="T51" s="42"/>
      <c r="U51" s="42"/>
      <c r="V51" s="30"/>
    </row>
    <row r="52" spans="1:22" s="25" customFormat="1" ht="53.25" customHeight="1" x14ac:dyDescent="0.15">
      <c r="A52" s="26" t="s">
        <v>73</v>
      </c>
      <c r="B52" s="27" t="s">
        <v>74</v>
      </c>
      <c r="C52" s="1" t="s">
        <v>75</v>
      </c>
      <c r="D52" s="34">
        <f t="shared" si="0"/>
        <v>2770502.3</v>
      </c>
      <c r="E52" s="34">
        <f>SUM(E54+E56+E58+E61+E64+E72)</f>
        <v>2026780.4</v>
      </c>
      <c r="F52" s="28">
        <f>SUM(F54+F56+F58+F61+F64+F72)</f>
        <v>743721.9</v>
      </c>
      <c r="G52" s="34">
        <f t="shared" si="9"/>
        <v>2529997.2999999998</v>
      </c>
      <c r="H52" s="34">
        <f>SUM(H54+H56+H58+H61+H64+H72)</f>
        <v>2296628.2999999998</v>
      </c>
      <c r="I52" s="28">
        <f>SUM(I54+I56+I58+I61+I64+I72)</f>
        <v>233369</v>
      </c>
      <c r="J52" s="433">
        <f t="shared" si="10"/>
        <v>3319678.3</v>
      </c>
      <c r="K52" s="433">
        <f>SUM(K54+K56+K58+K61+K64+K72)</f>
        <v>2296628.2999999998</v>
      </c>
      <c r="L52" s="433">
        <f>SUM(L54+L56+L58+L61+L64+L72)</f>
        <v>1023050</v>
      </c>
      <c r="M52" s="29">
        <f t="shared" si="1"/>
        <v>789681</v>
      </c>
      <c r="N52" s="29">
        <f t="shared" si="2"/>
        <v>0</v>
      </c>
      <c r="O52" s="29">
        <f t="shared" si="3"/>
        <v>789681</v>
      </c>
      <c r="P52" s="28">
        <f t="shared" si="11"/>
        <v>3296628.3</v>
      </c>
      <c r="Q52" s="28">
        <f>SUM(Q54+Q56+Q58+Q61+Q64+Q72)</f>
        <v>2296628.2999999998</v>
      </c>
      <c r="R52" s="28">
        <f>SUM(R54+R56+R58+R61+R64+R72)</f>
        <v>1000000</v>
      </c>
      <c r="S52" s="2">
        <f t="shared" si="12"/>
        <v>3296628.3</v>
      </c>
      <c r="T52" s="2">
        <f>SUM(T54+T56+T58+T61+T64+T72)</f>
        <v>2296628.2999999998</v>
      </c>
      <c r="U52" s="2">
        <f>SUM(U54+U56+U58+U61+U64+U72)</f>
        <v>1000000</v>
      </c>
      <c r="V52" s="30"/>
    </row>
    <row r="53" spans="1:22" ht="12.75" customHeight="1" x14ac:dyDescent="0.15">
      <c r="A53" s="31"/>
      <c r="B53" s="32" t="s">
        <v>5</v>
      </c>
      <c r="C53" s="33"/>
      <c r="D53" s="34"/>
      <c r="E53" s="35"/>
      <c r="F53" s="35"/>
      <c r="G53" s="34"/>
      <c r="H53" s="35"/>
      <c r="I53" s="35"/>
      <c r="J53" s="436"/>
      <c r="K53" s="438"/>
      <c r="L53" s="438"/>
      <c r="M53" s="29"/>
      <c r="N53" s="29"/>
      <c r="O53" s="29"/>
      <c r="P53" s="34"/>
      <c r="Q53" s="35"/>
      <c r="R53" s="35"/>
      <c r="S53" s="1"/>
      <c r="T53" s="33"/>
      <c r="U53" s="33"/>
      <c r="V53" s="38"/>
    </row>
    <row r="54" spans="1:22" ht="42.75" customHeight="1" x14ac:dyDescent="0.15">
      <c r="A54" s="26">
        <v>1210</v>
      </c>
      <c r="B54" s="27" t="s">
        <v>296</v>
      </c>
      <c r="C54" s="33"/>
      <c r="D54" s="34">
        <f>SUM(E54:F54)</f>
        <v>0</v>
      </c>
      <c r="E54" s="46">
        <f>SUM(E55)</f>
        <v>0</v>
      </c>
      <c r="F54" s="46">
        <f>SUM(F55)</f>
        <v>0</v>
      </c>
      <c r="G54" s="34">
        <f>SUM(H54:I54)</f>
        <v>0</v>
      </c>
      <c r="H54" s="46">
        <f>SUM(H55)</f>
        <v>0</v>
      </c>
      <c r="I54" s="46">
        <f>SUM(I55)</f>
        <v>0</v>
      </c>
      <c r="J54" s="436">
        <f>SUM(K54:L54)</f>
        <v>0</v>
      </c>
      <c r="K54" s="440">
        <f>SUM(K55)</f>
        <v>0</v>
      </c>
      <c r="L54" s="440">
        <f>SUM(L55)</f>
        <v>0</v>
      </c>
      <c r="M54" s="29">
        <f t="shared" si="1"/>
        <v>0</v>
      </c>
      <c r="N54" s="29">
        <f t="shared" si="2"/>
        <v>0</v>
      </c>
      <c r="O54" s="29">
        <f t="shared" si="3"/>
        <v>0</v>
      </c>
      <c r="P54" s="34">
        <f>SUM(Q54:R54)</f>
        <v>0</v>
      </c>
      <c r="Q54" s="46">
        <f>SUM(Q55)</f>
        <v>0</v>
      </c>
      <c r="R54" s="46">
        <f>SUM(R55)</f>
        <v>0</v>
      </c>
      <c r="S54" s="1">
        <f>SUM(T54:U54)</f>
        <v>0</v>
      </c>
      <c r="T54" s="42">
        <f>SUM(T55)</f>
        <v>0</v>
      </c>
      <c r="U54" s="42">
        <f>SUM(U55)</f>
        <v>0</v>
      </c>
      <c r="V54" s="38"/>
    </row>
    <row r="55" spans="1:22" ht="56.25" customHeight="1" x14ac:dyDescent="0.15">
      <c r="A55" s="50">
        <v>1211</v>
      </c>
      <c r="B55" s="41" t="s">
        <v>297</v>
      </c>
      <c r="C55" s="33"/>
      <c r="D55" s="34">
        <f>SUM(E55:F55)</f>
        <v>0</v>
      </c>
      <c r="E55" s="35"/>
      <c r="F55" s="35"/>
      <c r="G55" s="34">
        <f>SUM(H55:I55)</f>
        <v>0</v>
      </c>
      <c r="H55" s="35"/>
      <c r="I55" s="35"/>
      <c r="J55" s="436">
        <f>SUM(K55:L55)</f>
        <v>0</v>
      </c>
      <c r="K55" s="438"/>
      <c r="L55" s="438"/>
      <c r="M55" s="29">
        <f t="shared" si="1"/>
        <v>0</v>
      </c>
      <c r="N55" s="29">
        <f t="shared" si="2"/>
        <v>0</v>
      </c>
      <c r="O55" s="29">
        <f t="shared" si="3"/>
        <v>0</v>
      </c>
      <c r="P55" s="34">
        <f>SUM(Q55:R55)</f>
        <v>0</v>
      </c>
      <c r="Q55" s="35"/>
      <c r="R55" s="35"/>
      <c r="S55" s="1">
        <f>SUM(T55:U55)</f>
        <v>0</v>
      </c>
      <c r="T55" s="33"/>
      <c r="U55" s="33"/>
      <c r="V55" s="38"/>
    </row>
    <row r="56" spans="1:22" ht="36" customHeight="1" x14ac:dyDescent="0.15">
      <c r="A56" s="51">
        <v>1220</v>
      </c>
      <c r="B56" s="27" t="s">
        <v>294</v>
      </c>
      <c r="C56" s="33"/>
      <c r="D56" s="34">
        <f>SUM(E56:F56)</f>
        <v>0</v>
      </c>
      <c r="E56" s="46">
        <f>SUM(E57)</f>
        <v>0</v>
      </c>
      <c r="F56" s="46">
        <f>SUM(F57)</f>
        <v>0</v>
      </c>
      <c r="G56" s="34">
        <f>SUM(H56:I56)</f>
        <v>0</v>
      </c>
      <c r="H56" s="46">
        <f>SUM(H57)</f>
        <v>0</v>
      </c>
      <c r="I56" s="46">
        <f>SUM(I57)</f>
        <v>0</v>
      </c>
      <c r="J56" s="436">
        <f>SUM(K56:L56)</f>
        <v>0</v>
      </c>
      <c r="K56" s="440">
        <f>SUM(K57)</f>
        <v>0</v>
      </c>
      <c r="L56" s="440">
        <f>SUM(L57)</f>
        <v>0</v>
      </c>
      <c r="M56" s="29">
        <f t="shared" si="1"/>
        <v>0</v>
      </c>
      <c r="N56" s="29">
        <f t="shared" si="2"/>
        <v>0</v>
      </c>
      <c r="O56" s="29">
        <f t="shared" si="3"/>
        <v>0</v>
      </c>
      <c r="P56" s="34">
        <f>SUM(Q56:R56)</f>
        <v>0</v>
      </c>
      <c r="Q56" s="46">
        <f>SUM(Q57)</f>
        <v>0</v>
      </c>
      <c r="R56" s="46">
        <f>SUM(R57)</f>
        <v>0</v>
      </c>
      <c r="S56" s="1">
        <f>SUM(T56:U56)</f>
        <v>0</v>
      </c>
      <c r="T56" s="42">
        <f>SUM(T57)</f>
        <v>0</v>
      </c>
      <c r="U56" s="42">
        <f>SUM(U57)</f>
        <v>0</v>
      </c>
      <c r="V56" s="38"/>
    </row>
    <row r="57" spans="1:22" ht="48.75" customHeight="1" x14ac:dyDescent="0.15">
      <c r="A57" s="40">
        <v>1221</v>
      </c>
      <c r="B57" s="41" t="s">
        <v>295</v>
      </c>
      <c r="C57" s="33"/>
      <c r="D57" s="34">
        <f>SUM(E57:F57)</f>
        <v>0</v>
      </c>
      <c r="E57" s="35"/>
      <c r="F57" s="35"/>
      <c r="G57" s="34">
        <f>SUM(H57:I57)</f>
        <v>0</v>
      </c>
      <c r="H57" s="35"/>
      <c r="I57" s="35"/>
      <c r="J57" s="436">
        <f>SUM(K57:L57)</f>
        <v>0</v>
      </c>
      <c r="K57" s="438"/>
      <c r="L57" s="438"/>
      <c r="M57" s="29">
        <f t="shared" si="1"/>
        <v>0</v>
      </c>
      <c r="N57" s="29">
        <f t="shared" si="2"/>
        <v>0</v>
      </c>
      <c r="O57" s="29">
        <f t="shared" si="3"/>
        <v>0</v>
      </c>
      <c r="P57" s="34">
        <f>SUM(Q57:R57)</f>
        <v>0</v>
      </c>
      <c r="Q57" s="35"/>
      <c r="R57" s="35"/>
      <c r="S57" s="1">
        <f>SUM(T57:U57)</f>
        <v>0</v>
      </c>
      <c r="T57" s="33"/>
      <c r="U57" s="33"/>
      <c r="V57" s="38"/>
    </row>
    <row r="58" spans="1:22" s="25" customFormat="1" ht="46.5" customHeight="1" x14ac:dyDescent="0.15">
      <c r="A58" s="26" t="s">
        <v>76</v>
      </c>
      <c r="B58" s="27" t="s">
        <v>77</v>
      </c>
      <c r="C58" s="1" t="s">
        <v>78</v>
      </c>
      <c r="D58" s="34">
        <f t="shared" si="0"/>
        <v>0</v>
      </c>
      <c r="E58" s="34">
        <f>SUM(E60)</f>
        <v>0</v>
      </c>
      <c r="F58" s="34">
        <f>SUM(F60)</f>
        <v>0</v>
      </c>
      <c r="G58" s="34">
        <f>SUM(H58:I58)</f>
        <v>0</v>
      </c>
      <c r="H58" s="34">
        <f>SUM(H60)</f>
        <v>0</v>
      </c>
      <c r="I58" s="34">
        <f>SUM(I60)</f>
        <v>0</v>
      </c>
      <c r="J58" s="436">
        <f>SUM(K58:L58)</f>
        <v>0</v>
      </c>
      <c r="K58" s="436">
        <f>SUM(K60)</f>
        <v>0</v>
      </c>
      <c r="L58" s="436">
        <f>SUM(L60)</f>
        <v>0</v>
      </c>
      <c r="M58" s="29">
        <f t="shared" si="1"/>
        <v>0</v>
      </c>
      <c r="N58" s="29">
        <f t="shared" si="2"/>
        <v>0</v>
      </c>
      <c r="O58" s="29">
        <f t="shared" si="3"/>
        <v>0</v>
      </c>
      <c r="P58" s="34">
        <f>SUM(Q58:R58)</f>
        <v>0</v>
      </c>
      <c r="Q58" s="34">
        <f>SUM(Q60)</f>
        <v>0</v>
      </c>
      <c r="R58" s="34">
        <f>SUM(R60)</f>
        <v>0</v>
      </c>
      <c r="S58" s="1">
        <f>SUM(T58:U58)</f>
        <v>0</v>
      </c>
      <c r="T58" s="1">
        <f>SUM(T60)</f>
        <v>0</v>
      </c>
      <c r="U58" s="1">
        <f>SUM(U60)</f>
        <v>0</v>
      </c>
      <c r="V58" s="30"/>
    </row>
    <row r="59" spans="1:22" ht="16.5" customHeight="1" x14ac:dyDescent="0.15">
      <c r="A59" s="31"/>
      <c r="B59" s="32" t="s">
        <v>5</v>
      </c>
      <c r="C59" s="33"/>
      <c r="D59" s="34"/>
      <c r="E59" s="35"/>
      <c r="F59" s="35"/>
      <c r="G59" s="34"/>
      <c r="H59" s="35"/>
      <c r="I59" s="35"/>
      <c r="J59" s="436"/>
      <c r="K59" s="438"/>
      <c r="L59" s="438"/>
      <c r="M59" s="29"/>
      <c r="N59" s="29"/>
      <c r="O59" s="29"/>
      <c r="P59" s="34"/>
      <c r="Q59" s="35"/>
      <c r="R59" s="35"/>
      <c r="S59" s="1"/>
      <c r="T59" s="33"/>
      <c r="U59" s="33"/>
      <c r="V59" s="38"/>
    </row>
    <row r="60" spans="1:22" s="25" customFormat="1" ht="52.5" customHeight="1" x14ac:dyDescent="0.15">
      <c r="A60" s="40" t="s">
        <v>79</v>
      </c>
      <c r="B60" s="41" t="s">
        <v>80</v>
      </c>
      <c r="C60" s="42"/>
      <c r="D60" s="34">
        <f t="shared" si="0"/>
        <v>0</v>
      </c>
      <c r="E60" s="46"/>
      <c r="F60" s="46"/>
      <c r="G60" s="34">
        <f>SUM(H60:I60)</f>
        <v>0</v>
      </c>
      <c r="H60" s="46"/>
      <c r="I60" s="46"/>
      <c r="J60" s="436">
        <f>SUM(K60:L60)</f>
        <v>0</v>
      </c>
      <c r="K60" s="440"/>
      <c r="L60" s="440"/>
      <c r="M60" s="29">
        <f t="shared" si="1"/>
        <v>0</v>
      </c>
      <c r="N60" s="29">
        <f t="shared" si="2"/>
        <v>0</v>
      </c>
      <c r="O60" s="29">
        <f t="shared" si="3"/>
        <v>0</v>
      </c>
      <c r="P60" s="34">
        <f>SUM(Q60:R60)</f>
        <v>0</v>
      </c>
      <c r="Q60" s="46"/>
      <c r="R60" s="46"/>
      <c r="S60" s="1">
        <f>SUM(T60:U60)</f>
        <v>0</v>
      </c>
      <c r="T60" s="42"/>
      <c r="U60" s="42"/>
      <c r="V60" s="30"/>
    </row>
    <row r="61" spans="1:22" s="25" customFormat="1" ht="45.75" customHeight="1" x14ac:dyDescent="0.15">
      <c r="A61" s="26" t="s">
        <v>81</v>
      </c>
      <c r="B61" s="27" t="s">
        <v>82</v>
      </c>
      <c r="C61" s="1" t="s">
        <v>83</v>
      </c>
      <c r="D61" s="34">
        <f t="shared" si="0"/>
        <v>0</v>
      </c>
      <c r="E61" s="34">
        <f>SUM(E63)</f>
        <v>0</v>
      </c>
      <c r="F61" s="34">
        <f>SUM(F63)</f>
        <v>0</v>
      </c>
      <c r="G61" s="34">
        <f>SUM(H61:I61)</f>
        <v>0</v>
      </c>
      <c r="H61" s="34">
        <f>SUM(H63)</f>
        <v>0</v>
      </c>
      <c r="I61" s="34">
        <f>SUM(I63)</f>
        <v>0</v>
      </c>
      <c r="J61" s="436">
        <f>SUM(K61:L61)</f>
        <v>0</v>
      </c>
      <c r="K61" s="436">
        <f>SUM(K63)</f>
        <v>0</v>
      </c>
      <c r="L61" s="436">
        <f>SUM(L63)</f>
        <v>0</v>
      </c>
      <c r="M61" s="29">
        <f t="shared" si="1"/>
        <v>0</v>
      </c>
      <c r="N61" s="29">
        <f t="shared" si="2"/>
        <v>0</v>
      </c>
      <c r="O61" s="29">
        <f t="shared" si="3"/>
        <v>0</v>
      </c>
      <c r="P61" s="34">
        <f>SUM(Q61:R61)</f>
        <v>0</v>
      </c>
      <c r="Q61" s="34">
        <f>SUM(Q63)</f>
        <v>0</v>
      </c>
      <c r="R61" s="34">
        <f>SUM(R63)</f>
        <v>0</v>
      </c>
      <c r="S61" s="1">
        <f>SUM(T61:U61)</f>
        <v>0</v>
      </c>
      <c r="T61" s="1">
        <f>SUM(T63)</f>
        <v>0</v>
      </c>
      <c r="U61" s="1">
        <f>SUM(U63)</f>
        <v>0</v>
      </c>
      <c r="V61" s="30"/>
    </row>
    <row r="62" spans="1:22" ht="12.75" customHeight="1" x14ac:dyDescent="0.15">
      <c r="A62" s="31"/>
      <c r="B62" s="32" t="s">
        <v>5</v>
      </c>
      <c r="C62" s="33"/>
      <c r="D62" s="34"/>
      <c r="E62" s="35"/>
      <c r="F62" s="35"/>
      <c r="G62" s="34"/>
      <c r="H62" s="35"/>
      <c r="I62" s="35"/>
      <c r="J62" s="436"/>
      <c r="K62" s="438"/>
      <c r="L62" s="438"/>
      <c r="M62" s="29"/>
      <c r="N62" s="29"/>
      <c r="O62" s="29"/>
      <c r="P62" s="34"/>
      <c r="Q62" s="35"/>
      <c r="R62" s="35"/>
      <c r="S62" s="1"/>
      <c r="T62" s="33"/>
      <c r="U62" s="33"/>
      <c r="V62" s="38"/>
    </row>
    <row r="63" spans="1:22" s="25" customFormat="1" ht="46.5" customHeight="1" x14ac:dyDescent="0.15">
      <c r="A63" s="40" t="s">
        <v>84</v>
      </c>
      <c r="B63" s="41" t="s">
        <v>85</v>
      </c>
      <c r="C63" s="42" t="s">
        <v>9</v>
      </c>
      <c r="D63" s="34">
        <f t="shared" si="0"/>
        <v>0</v>
      </c>
      <c r="E63" s="46"/>
      <c r="F63" s="46"/>
      <c r="G63" s="34">
        <f>SUM(H63:I63)</f>
        <v>0</v>
      </c>
      <c r="H63" s="46"/>
      <c r="I63" s="46"/>
      <c r="J63" s="436">
        <f>SUM(K63:L63)</f>
        <v>0</v>
      </c>
      <c r="K63" s="440"/>
      <c r="L63" s="440"/>
      <c r="M63" s="29">
        <f t="shared" si="1"/>
        <v>0</v>
      </c>
      <c r="N63" s="29">
        <f t="shared" si="2"/>
        <v>0</v>
      </c>
      <c r="O63" s="29">
        <f t="shared" si="3"/>
        <v>0</v>
      </c>
      <c r="P63" s="34">
        <f>SUM(Q63:R63)</f>
        <v>0</v>
      </c>
      <c r="Q63" s="46"/>
      <c r="R63" s="46"/>
      <c r="S63" s="1">
        <f>SUM(T63:U63)</f>
        <v>0</v>
      </c>
      <c r="T63" s="42"/>
      <c r="U63" s="42"/>
      <c r="V63" s="30"/>
    </row>
    <row r="64" spans="1:22" s="25" customFormat="1" ht="66.75" customHeight="1" x14ac:dyDescent="0.15">
      <c r="A64" s="26" t="s">
        <v>86</v>
      </c>
      <c r="B64" s="27" t="s">
        <v>87</v>
      </c>
      <c r="C64" s="1" t="s">
        <v>88</v>
      </c>
      <c r="D64" s="34">
        <f t="shared" si="0"/>
        <v>2026780.4</v>
      </c>
      <c r="E64" s="34">
        <f>SUM(E66+E67+E70+E71)</f>
        <v>2026780.4</v>
      </c>
      <c r="F64" s="34">
        <f>SUM(F66+F67+F70+F71)</f>
        <v>0</v>
      </c>
      <c r="G64" s="34">
        <f>SUM(H64:I64)</f>
        <v>2296628.2999999998</v>
      </c>
      <c r="H64" s="34">
        <f>SUM(H66+H67+H70+H71)</f>
        <v>2296628.2999999998</v>
      </c>
      <c r="I64" s="34">
        <f>SUM(I66+I67+I70+I71)</f>
        <v>0</v>
      </c>
      <c r="J64" s="433">
        <f>SUM(K64:L64)</f>
        <v>2296628.2999999998</v>
      </c>
      <c r="K64" s="433">
        <f>SUM(K66+K67+K70+K71)</f>
        <v>2296628.2999999998</v>
      </c>
      <c r="L64" s="436">
        <f>SUM(L66+L67+L70+L71)</f>
        <v>0</v>
      </c>
      <c r="M64" s="29">
        <f t="shared" si="1"/>
        <v>0</v>
      </c>
      <c r="N64" s="29">
        <f t="shared" si="2"/>
        <v>0</v>
      </c>
      <c r="O64" s="29">
        <f t="shared" si="3"/>
        <v>0</v>
      </c>
      <c r="P64" s="28">
        <f>SUM(Q64:R64)</f>
        <v>2296628.2999999998</v>
      </c>
      <c r="Q64" s="28">
        <f>SUM(Q66+Q67+Q70+Q71)</f>
        <v>2296628.2999999998</v>
      </c>
      <c r="R64" s="34">
        <f>SUM(R66+R67+R70+R71)</f>
        <v>0</v>
      </c>
      <c r="S64" s="2">
        <f>SUM(T64:U64)</f>
        <v>2296628.2999999998</v>
      </c>
      <c r="T64" s="2">
        <f>SUM(T66+T67+T70+T71)</f>
        <v>2296628.2999999998</v>
      </c>
      <c r="U64" s="1">
        <f>SUM(U66+U67+U70+U71)</f>
        <v>0</v>
      </c>
      <c r="V64" s="30"/>
    </row>
    <row r="65" spans="1:22" ht="12.75" customHeight="1" x14ac:dyDescent="0.15">
      <c r="A65" s="31"/>
      <c r="B65" s="32" t="s">
        <v>5</v>
      </c>
      <c r="C65" s="33"/>
      <c r="D65" s="34"/>
      <c r="E65" s="35"/>
      <c r="F65" s="35"/>
      <c r="G65" s="34"/>
      <c r="H65" s="35"/>
      <c r="I65" s="35"/>
      <c r="J65" s="436"/>
      <c r="K65" s="438"/>
      <c r="L65" s="438"/>
      <c r="M65" s="29"/>
      <c r="N65" s="29"/>
      <c r="O65" s="29"/>
      <c r="P65" s="34"/>
      <c r="Q65" s="35"/>
      <c r="R65" s="35"/>
      <c r="S65" s="1"/>
      <c r="T65" s="33"/>
      <c r="U65" s="33"/>
      <c r="V65" s="38"/>
    </row>
    <row r="66" spans="1:22" ht="100.5" customHeight="1" x14ac:dyDescent="0.15">
      <c r="A66" s="31" t="s">
        <v>89</v>
      </c>
      <c r="B66" s="32" t="s">
        <v>90</v>
      </c>
      <c r="C66" s="33" t="s">
        <v>9</v>
      </c>
      <c r="D66" s="34">
        <f t="shared" si="0"/>
        <v>2023245.4</v>
      </c>
      <c r="E66" s="46">
        <v>2023245.4</v>
      </c>
      <c r="F66" s="46">
        <v>0</v>
      </c>
      <c r="G66" s="34">
        <f t="shared" ref="G66:G72" si="14">SUM(H66:I66)</f>
        <v>2296628.2999999998</v>
      </c>
      <c r="H66" s="46">
        <v>2296628.2999999998</v>
      </c>
      <c r="I66" s="46">
        <v>0</v>
      </c>
      <c r="J66" s="433">
        <f t="shared" ref="J66:J72" si="15">SUM(K66:L66)</f>
        <v>2296628.2999999998</v>
      </c>
      <c r="K66" s="439">
        <v>2296628.2999999998</v>
      </c>
      <c r="L66" s="440">
        <v>0</v>
      </c>
      <c r="M66" s="29">
        <f t="shared" si="1"/>
        <v>0</v>
      </c>
      <c r="N66" s="29">
        <f t="shared" si="2"/>
        <v>0</v>
      </c>
      <c r="O66" s="29">
        <f t="shared" si="3"/>
        <v>0</v>
      </c>
      <c r="P66" s="28">
        <f t="shared" ref="P66:P72" si="16">SUM(Q66:R66)</f>
        <v>2296628.2999999998</v>
      </c>
      <c r="Q66" s="44">
        <v>2296628.2999999998</v>
      </c>
      <c r="R66" s="44">
        <v>0</v>
      </c>
      <c r="S66" s="2">
        <f t="shared" ref="S66:S72" si="17">SUM(T66:U66)</f>
        <v>2296628.2999999998</v>
      </c>
      <c r="T66" s="43">
        <v>2296628.2999999998</v>
      </c>
      <c r="U66" s="43">
        <v>0</v>
      </c>
      <c r="V66" s="49"/>
    </row>
    <row r="67" spans="1:22" ht="41.25" customHeight="1" x14ac:dyDescent="0.15">
      <c r="A67" s="26">
        <v>1252</v>
      </c>
      <c r="B67" s="27" t="s">
        <v>293</v>
      </c>
      <c r="C67" s="33"/>
      <c r="D67" s="28">
        <f t="shared" si="0"/>
        <v>3535</v>
      </c>
      <c r="E67" s="28">
        <f>SUM(E68:E69)</f>
        <v>3535</v>
      </c>
      <c r="F67" s="34">
        <f>SUM(F68:F69)</f>
        <v>0</v>
      </c>
      <c r="G67" s="34">
        <f t="shared" si="14"/>
        <v>0</v>
      </c>
      <c r="H67" s="34">
        <f>SUM(H68:H69)</f>
        <v>0</v>
      </c>
      <c r="I67" s="34">
        <f>SUM(I68:I69)</f>
        <v>0</v>
      </c>
      <c r="J67" s="436">
        <f t="shared" si="15"/>
        <v>0</v>
      </c>
      <c r="K67" s="436">
        <f>SUM(K68:K69)</f>
        <v>0</v>
      </c>
      <c r="L67" s="436">
        <f>SUM(L68:L69)</f>
        <v>0</v>
      </c>
      <c r="M67" s="29">
        <f t="shared" si="1"/>
        <v>0</v>
      </c>
      <c r="N67" s="29">
        <f t="shared" si="2"/>
        <v>0</v>
      </c>
      <c r="O67" s="29">
        <f t="shared" si="3"/>
        <v>0</v>
      </c>
      <c r="P67" s="34">
        <f t="shared" si="16"/>
        <v>0</v>
      </c>
      <c r="Q67" s="34">
        <f>SUM(Q68:Q69)</f>
        <v>0</v>
      </c>
      <c r="R67" s="34">
        <f>SUM(R68:R69)</f>
        <v>0</v>
      </c>
      <c r="S67" s="1">
        <f t="shared" si="17"/>
        <v>0</v>
      </c>
      <c r="T67" s="1">
        <f>SUM(T68:T69)</f>
        <v>0</v>
      </c>
      <c r="U67" s="1">
        <f>SUM(U68:U69)</f>
        <v>0</v>
      </c>
      <c r="V67" s="38"/>
    </row>
    <row r="68" spans="1:22" ht="47.25" customHeight="1" x14ac:dyDescent="0.15">
      <c r="A68" s="31">
        <v>1253</v>
      </c>
      <c r="B68" s="32" t="s">
        <v>291</v>
      </c>
      <c r="C68" s="33"/>
      <c r="D68" s="34">
        <f t="shared" si="0"/>
        <v>0</v>
      </c>
      <c r="E68" s="35"/>
      <c r="F68" s="35"/>
      <c r="G68" s="34">
        <f t="shared" si="14"/>
        <v>0</v>
      </c>
      <c r="H68" s="35"/>
      <c r="I68" s="35"/>
      <c r="J68" s="436">
        <f t="shared" si="15"/>
        <v>0</v>
      </c>
      <c r="K68" s="438"/>
      <c r="L68" s="438"/>
      <c r="M68" s="29">
        <f t="shared" si="1"/>
        <v>0</v>
      </c>
      <c r="N68" s="29">
        <f t="shared" si="2"/>
        <v>0</v>
      </c>
      <c r="O68" s="29">
        <f t="shared" si="3"/>
        <v>0</v>
      </c>
      <c r="P68" s="34">
        <f t="shared" si="16"/>
        <v>0</v>
      </c>
      <c r="Q68" s="35"/>
      <c r="R68" s="35"/>
      <c r="S68" s="1">
        <f t="shared" si="17"/>
        <v>0</v>
      </c>
      <c r="T68" s="33"/>
      <c r="U68" s="33"/>
      <c r="V68" s="38"/>
    </row>
    <row r="69" spans="1:22" ht="23.25" customHeight="1" x14ac:dyDescent="0.15">
      <c r="A69" s="31">
        <v>1254</v>
      </c>
      <c r="B69" s="52" t="s">
        <v>292</v>
      </c>
      <c r="C69" s="33"/>
      <c r="D69" s="28">
        <f t="shared" si="0"/>
        <v>3535</v>
      </c>
      <c r="E69" s="44">
        <v>3535</v>
      </c>
      <c r="F69" s="35"/>
      <c r="G69" s="34">
        <f t="shared" si="14"/>
        <v>0</v>
      </c>
      <c r="H69" s="35"/>
      <c r="I69" s="35"/>
      <c r="J69" s="436">
        <f t="shared" si="15"/>
        <v>0</v>
      </c>
      <c r="K69" s="438"/>
      <c r="L69" s="438"/>
      <c r="M69" s="29">
        <f t="shared" si="1"/>
        <v>0</v>
      </c>
      <c r="N69" s="29">
        <f t="shared" si="2"/>
        <v>0</v>
      </c>
      <c r="O69" s="29">
        <f t="shared" si="3"/>
        <v>0</v>
      </c>
      <c r="P69" s="34">
        <f t="shared" si="16"/>
        <v>0</v>
      </c>
      <c r="Q69" s="35"/>
      <c r="R69" s="35"/>
      <c r="S69" s="1">
        <f t="shared" si="17"/>
        <v>0</v>
      </c>
      <c r="T69" s="33"/>
      <c r="U69" s="33"/>
      <c r="V69" s="38"/>
    </row>
    <row r="70" spans="1:22" ht="28.5" customHeight="1" x14ac:dyDescent="0.15">
      <c r="A70" s="31" t="s">
        <v>91</v>
      </c>
      <c r="B70" s="32" t="s">
        <v>92</v>
      </c>
      <c r="C70" s="33" t="s">
        <v>9</v>
      </c>
      <c r="D70" s="34">
        <f t="shared" si="0"/>
        <v>0</v>
      </c>
      <c r="E70" s="46">
        <v>0</v>
      </c>
      <c r="F70" s="35"/>
      <c r="G70" s="34">
        <f t="shared" si="14"/>
        <v>0</v>
      </c>
      <c r="H70" s="35"/>
      <c r="I70" s="35"/>
      <c r="J70" s="436">
        <f t="shared" si="15"/>
        <v>0</v>
      </c>
      <c r="K70" s="438"/>
      <c r="L70" s="438"/>
      <c r="M70" s="29">
        <f t="shared" si="1"/>
        <v>0</v>
      </c>
      <c r="N70" s="29">
        <f t="shared" si="2"/>
        <v>0</v>
      </c>
      <c r="O70" s="29">
        <f t="shared" si="3"/>
        <v>0</v>
      </c>
      <c r="P70" s="34">
        <f t="shared" si="16"/>
        <v>0</v>
      </c>
      <c r="Q70" s="35"/>
      <c r="R70" s="35"/>
      <c r="S70" s="1">
        <f t="shared" si="17"/>
        <v>0</v>
      </c>
      <c r="T70" s="33"/>
      <c r="U70" s="33"/>
      <c r="V70" s="38"/>
    </row>
    <row r="71" spans="1:22" ht="42" customHeight="1" x14ac:dyDescent="0.15">
      <c r="A71" s="31">
        <v>1256</v>
      </c>
      <c r="B71" s="32" t="s">
        <v>290</v>
      </c>
      <c r="C71" s="33"/>
      <c r="D71" s="34">
        <f t="shared" si="0"/>
        <v>0</v>
      </c>
      <c r="E71" s="35"/>
      <c r="F71" s="35"/>
      <c r="G71" s="34">
        <f t="shared" si="14"/>
        <v>0</v>
      </c>
      <c r="H71" s="35"/>
      <c r="I71" s="35"/>
      <c r="J71" s="436">
        <f t="shared" si="15"/>
        <v>0</v>
      </c>
      <c r="K71" s="438"/>
      <c r="L71" s="438"/>
      <c r="M71" s="29">
        <f t="shared" si="1"/>
        <v>0</v>
      </c>
      <c r="N71" s="29">
        <f t="shared" si="2"/>
        <v>0</v>
      </c>
      <c r="O71" s="29">
        <f t="shared" si="3"/>
        <v>0</v>
      </c>
      <c r="P71" s="34">
        <f t="shared" si="16"/>
        <v>0</v>
      </c>
      <c r="Q71" s="35"/>
      <c r="R71" s="35"/>
      <c r="S71" s="1">
        <f t="shared" si="17"/>
        <v>0</v>
      </c>
      <c r="T71" s="33"/>
      <c r="U71" s="33"/>
      <c r="V71" s="38"/>
    </row>
    <row r="72" spans="1:22" s="25" customFormat="1" ht="52.5" customHeight="1" x14ac:dyDescent="0.15">
      <c r="A72" s="26" t="s">
        <v>93</v>
      </c>
      <c r="B72" s="27" t="s">
        <v>94</v>
      </c>
      <c r="C72" s="1" t="s">
        <v>95</v>
      </c>
      <c r="D72" s="28">
        <f t="shared" si="0"/>
        <v>743721.9</v>
      </c>
      <c r="E72" s="34">
        <f>SUM(E74:E75)</f>
        <v>0</v>
      </c>
      <c r="F72" s="28">
        <f>SUM(F74:F75)</f>
        <v>743721.9</v>
      </c>
      <c r="G72" s="28">
        <f t="shared" si="14"/>
        <v>233369</v>
      </c>
      <c r="H72" s="34">
        <f>SUM(H74:H75)</f>
        <v>0</v>
      </c>
      <c r="I72" s="28">
        <f>SUM(I74:I75)</f>
        <v>233369</v>
      </c>
      <c r="J72" s="433">
        <f t="shared" si="15"/>
        <v>1023050</v>
      </c>
      <c r="K72" s="433">
        <f>SUM(K74:K75)</f>
        <v>0</v>
      </c>
      <c r="L72" s="433">
        <f>SUM(L74:L75)</f>
        <v>1023050</v>
      </c>
      <c r="M72" s="29">
        <f t="shared" si="1"/>
        <v>789681</v>
      </c>
      <c r="N72" s="29">
        <f t="shared" si="2"/>
        <v>0</v>
      </c>
      <c r="O72" s="29">
        <f t="shared" si="3"/>
        <v>789681</v>
      </c>
      <c r="P72" s="28">
        <f t="shared" si="16"/>
        <v>1000000</v>
      </c>
      <c r="Q72" s="28">
        <f>SUM(Q74:Q75)</f>
        <v>0</v>
      </c>
      <c r="R72" s="28">
        <f>SUM(R74:R75)</f>
        <v>1000000</v>
      </c>
      <c r="S72" s="2">
        <f t="shared" si="17"/>
        <v>1000000</v>
      </c>
      <c r="T72" s="2">
        <f>SUM(T74:T75)</f>
        <v>0</v>
      </c>
      <c r="U72" s="2">
        <f>SUM(U74:U75)</f>
        <v>1000000</v>
      </c>
      <c r="V72" s="30"/>
    </row>
    <row r="73" spans="1:22" ht="12.75" customHeight="1" x14ac:dyDescent="0.15">
      <c r="A73" s="31"/>
      <c r="B73" s="32" t="s">
        <v>5</v>
      </c>
      <c r="C73" s="33"/>
      <c r="D73" s="34"/>
      <c r="E73" s="35"/>
      <c r="F73" s="35"/>
      <c r="G73" s="34"/>
      <c r="H73" s="35"/>
      <c r="I73" s="35"/>
      <c r="J73" s="436"/>
      <c r="K73" s="438"/>
      <c r="L73" s="437"/>
      <c r="M73" s="29"/>
      <c r="N73" s="29"/>
      <c r="O73" s="29"/>
      <c r="P73" s="34"/>
      <c r="Q73" s="35"/>
      <c r="R73" s="406"/>
      <c r="S73" s="1"/>
      <c r="T73" s="33"/>
      <c r="U73" s="39"/>
      <c r="V73" s="38"/>
    </row>
    <row r="74" spans="1:22" ht="74.25" customHeight="1" x14ac:dyDescent="0.15">
      <c r="A74" s="31" t="s">
        <v>96</v>
      </c>
      <c r="B74" s="32" t="s">
        <v>97</v>
      </c>
      <c r="C74" s="33" t="s">
        <v>9</v>
      </c>
      <c r="D74" s="28">
        <f t="shared" si="0"/>
        <v>743721.9</v>
      </c>
      <c r="E74" s="46">
        <v>0</v>
      </c>
      <c r="F74" s="44">
        <v>743721.9</v>
      </c>
      <c r="G74" s="28">
        <f>SUM(H74:I74)</f>
        <v>233369</v>
      </c>
      <c r="H74" s="35"/>
      <c r="I74" s="44">
        <v>233369</v>
      </c>
      <c r="J74" s="433">
        <f>SUM(K74:L74)</f>
        <v>1023050</v>
      </c>
      <c r="K74" s="439">
        <v>0</v>
      </c>
      <c r="L74" s="439">
        <v>1023050</v>
      </c>
      <c r="M74" s="29">
        <f t="shared" ref="M74:M136" si="18">J74-G74</f>
        <v>789681</v>
      </c>
      <c r="N74" s="29">
        <f t="shared" ref="N74:N136" si="19">K74-H74</f>
        <v>0</v>
      </c>
      <c r="O74" s="29">
        <f t="shared" ref="O74:O136" si="20">L74-I74</f>
        <v>789681</v>
      </c>
      <c r="P74" s="28">
        <f>SUM(Q74:R74)</f>
        <v>1000000</v>
      </c>
      <c r="Q74" s="44">
        <v>0</v>
      </c>
      <c r="R74" s="44">
        <v>1000000</v>
      </c>
      <c r="S74" s="2">
        <f>SUM(T74:U74)</f>
        <v>1000000</v>
      </c>
      <c r="T74" s="43">
        <v>0</v>
      </c>
      <c r="U74" s="43">
        <v>1000000</v>
      </c>
      <c r="V74" s="49" t="s">
        <v>648</v>
      </c>
    </row>
    <row r="75" spans="1:22" ht="36" customHeight="1" x14ac:dyDescent="0.15">
      <c r="A75" s="31">
        <v>1262</v>
      </c>
      <c r="B75" s="32" t="s">
        <v>289</v>
      </c>
      <c r="C75" s="33"/>
      <c r="D75" s="34">
        <f t="shared" si="0"/>
        <v>0</v>
      </c>
      <c r="E75" s="35"/>
      <c r="F75" s="35"/>
      <c r="G75" s="34">
        <f>SUM(H75:I75)</f>
        <v>0</v>
      </c>
      <c r="H75" s="35"/>
      <c r="I75" s="35"/>
      <c r="J75" s="436">
        <f>SUM(K75:L75)</f>
        <v>0</v>
      </c>
      <c r="K75" s="438"/>
      <c r="L75" s="438"/>
      <c r="M75" s="29">
        <f t="shared" si="18"/>
        <v>0</v>
      </c>
      <c r="N75" s="29">
        <f t="shared" si="19"/>
        <v>0</v>
      </c>
      <c r="O75" s="29">
        <f t="shared" si="20"/>
        <v>0</v>
      </c>
      <c r="P75" s="34">
        <f>SUM(Q75:R75)</f>
        <v>0</v>
      </c>
      <c r="Q75" s="46"/>
      <c r="R75" s="46"/>
      <c r="S75" s="1">
        <f>SUM(T75:U75)</f>
        <v>0</v>
      </c>
      <c r="T75" s="42"/>
      <c r="U75" s="42"/>
      <c r="V75" s="38"/>
    </row>
    <row r="76" spans="1:22" s="25" customFormat="1" ht="69" customHeight="1" x14ac:dyDescent="0.15">
      <c r="A76" s="26" t="s">
        <v>98</v>
      </c>
      <c r="B76" s="27" t="s">
        <v>99</v>
      </c>
      <c r="C76" s="1" t="s">
        <v>100</v>
      </c>
      <c r="D76" s="34">
        <f>SUM(E76:F76)-F135</f>
        <v>345431.5</v>
      </c>
      <c r="E76" s="34">
        <f>SUM(E78+E80+E83+E89+E94+E120+E124+E128+E132)</f>
        <v>345423.5</v>
      </c>
      <c r="F76" s="28">
        <f>SUM(F78+F80+F83+F89+F94+F120+F124+F128+F132)</f>
        <v>230008</v>
      </c>
      <c r="G76" s="28">
        <f>SUM(H76:I76)</f>
        <v>337629</v>
      </c>
      <c r="H76" s="28">
        <f>SUM(H78+H80+H83+H89+H94+H120+H124+H128+H132)</f>
        <v>219137.9</v>
      </c>
      <c r="I76" s="34">
        <f>SUM(I78+I80+I83+I89+I94+I120+I124+I128+I132)</f>
        <v>118491.1</v>
      </c>
      <c r="J76" s="433">
        <f>SUM(K76:L76)</f>
        <v>199856.1</v>
      </c>
      <c r="K76" s="433">
        <f>SUM(K78+K80+K83+K89+K94+K120+K124+K128+K132)</f>
        <v>199856.1</v>
      </c>
      <c r="L76" s="436">
        <f>SUM(L78+L80+L83+L89+L94+L120+L124+L128+L132)</f>
        <v>0</v>
      </c>
      <c r="M76" s="29">
        <f t="shared" si="18"/>
        <v>-137772.9</v>
      </c>
      <c r="N76" s="29">
        <f t="shared" si="19"/>
        <v>-19281.799999999988</v>
      </c>
      <c r="O76" s="29">
        <f t="shared" si="20"/>
        <v>-118491.1</v>
      </c>
      <c r="P76" s="28">
        <f>SUM(Q76:R76)</f>
        <v>200743.6</v>
      </c>
      <c r="Q76" s="28">
        <f>SUM(Q78+Q80+Q83+Q89+Q94+Q120+Q124+Q128+Q132)</f>
        <v>200743.6</v>
      </c>
      <c r="R76" s="34">
        <f>SUM(R78+R80+R83+R89+R94+R120+R124+R128+R132)</f>
        <v>0</v>
      </c>
      <c r="S76" s="2">
        <f>SUM(T76:U76)</f>
        <v>201448</v>
      </c>
      <c r="T76" s="2">
        <f>SUM(T78+T80+T83+T89+T94+T120+T124+T128+T132)</f>
        <v>201448</v>
      </c>
      <c r="U76" s="1">
        <f>SUM(U78+U80+U83+U89+U94+U120+U124+U128+U132)</f>
        <v>0</v>
      </c>
      <c r="V76" s="30"/>
    </row>
    <row r="77" spans="1:22" ht="12.75" customHeight="1" x14ac:dyDescent="0.15">
      <c r="A77" s="31"/>
      <c r="B77" s="32" t="s">
        <v>5</v>
      </c>
      <c r="C77" s="33"/>
      <c r="D77" s="34"/>
      <c r="E77" s="35"/>
      <c r="F77" s="35"/>
      <c r="G77" s="34"/>
      <c r="H77" s="35"/>
      <c r="I77" s="35"/>
      <c r="J77" s="436"/>
      <c r="K77" s="438"/>
      <c r="L77" s="438"/>
      <c r="M77" s="29"/>
      <c r="N77" s="29"/>
      <c r="O77" s="29"/>
      <c r="P77" s="34"/>
      <c r="Q77" s="35"/>
      <c r="R77" s="35"/>
      <c r="S77" s="1"/>
      <c r="T77" s="33"/>
      <c r="U77" s="33"/>
      <c r="V77" s="38"/>
    </row>
    <row r="78" spans="1:22" ht="12.75" customHeight="1" x14ac:dyDescent="0.15">
      <c r="A78" s="26">
        <v>1310</v>
      </c>
      <c r="B78" s="27" t="s">
        <v>287</v>
      </c>
      <c r="C78" s="33"/>
      <c r="D78" s="34">
        <f t="shared" si="0"/>
        <v>0</v>
      </c>
      <c r="E78" s="54">
        <f>SUM(E79)</f>
        <v>0</v>
      </c>
      <c r="F78" s="54">
        <f>SUM(F79)</f>
        <v>0</v>
      </c>
      <c r="G78" s="34">
        <f>SUM(H78:I78)</f>
        <v>0</v>
      </c>
      <c r="H78" s="54">
        <f>SUM(H79)</f>
        <v>0</v>
      </c>
      <c r="I78" s="54">
        <f>SUM(I79)</f>
        <v>0</v>
      </c>
      <c r="J78" s="436">
        <f>SUM(K78:L78)</f>
        <v>0</v>
      </c>
      <c r="K78" s="441">
        <f>SUM(K79)</f>
        <v>0</v>
      </c>
      <c r="L78" s="441">
        <f>SUM(L79)</f>
        <v>0</v>
      </c>
      <c r="M78" s="29">
        <f t="shared" si="18"/>
        <v>0</v>
      </c>
      <c r="N78" s="29">
        <f t="shared" si="19"/>
        <v>0</v>
      </c>
      <c r="O78" s="29">
        <f t="shared" si="20"/>
        <v>0</v>
      </c>
      <c r="P78" s="34">
        <f>SUM(Q78:R78)</f>
        <v>0</v>
      </c>
      <c r="Q78" s="54">
        <f>SUM(Q79)</f>
        <v>0</v>
      </c>
      <c r="R78" s="54">
        <f>SUM(R79)</f>
        <v>0</v>
      </c>
      <c r="S78" s="1">
        <f>SUM(T78:U78)</f>
        <v>0</v>
      </c>
      <c r="T78" s="53">
        <f>SUM(T79)</f>
        <v>0</v>
      </c>
      <c r="U78" s="53">
        <f>SUM(U79)</f>
        <v>0</v>
      </c>
      <c r="V78" s="38"/>
    </row>
    <row r="79" spans="1:22" ht="54" customHeight="1" x14ac:dyDescent="0.15">
      <c r="A79" s="50">
        <v>1311</v>
      </c>
      <c r="B79" s="55" t="s">
        <v>288</v>
      </c>
      <c r="C79" s="33"/>
      <c r="D79" s="34"/>
      <c r="E79" s="35"/>
      <c r="F79" s="35"/>
      <c r="G79" s="34"/>
      <c r="H79" s="35"/>
      <c r="I79" s="35"/>
      <c r="J79" s="436"/>
      <c r="K79" s="438"/>
      <c r="L79" s="438"/>
      <c r="M79" s="29">
        <f t="shared" si="18"/>
        <v>0</v>
      </c>
      <c r="N79" s="29">
        <f t="shared" si="19"/>
        <v>0</v>
      </c>
      <c r="O79" s="29">
        <f t="shared" si="20"/>
        <v>0</v>
      </c>
      <c r="P79" s="34"/>
      <c r="Q79" s="35"/>
      <c r="R79" s="35"/>
      <c r="S79" s="1"/>
      <c r="T79" s="33"/>
      <c r="U79" s="33"/>
      <c r="V79" s="38"/>
    </row>
    <row r="80" spans="1:22" s="25" customFormat="1" ht="44.25" customHeight="1" x14ac:dyDescent="0.15">
      <c r="A80" s="26" t="s">
        <v>101</v>
      </c>
      <c r="B80" s="27" t="s">
        <v>102</v>
      </c>
      <c r="C80" s="1" t="s">
        <v>103</v>
      </c>
      <c r="D80" s="34">
        <f t="shared" si="0"/>
        <v>0</v>
      </c>
      <c r="E80" s="34">
        <f>SUM(E82)</f>
        <v>0</v>
      </c>
      <c r="F80" s="34">
        <f>SUM(F82)</f>
        <v>0</v>
      </c>
      <c r="G80" s="34">
        <f>SUM(H80:I80)</f>
        <v>0</v>
      </c>
      <c r="H80" s="34">
        <f>SUM(H82)</f>
        <v>0</v>
      </c>
      <c r="I80" s="34">
        <f>SUM(I82)</f>
        <v>0</v>
      </c>
      <c r="J80" s="436">
        <f>SUM(K80:L80)</f>
        <v>0</v>
      </c>
      <c r="K80" s="436">
        <f>SUM(K82)</f>
        <v>0</v>
      </c>
      <c r="L80" s="436">
        <f>SUM(L82)</f>
        <v>0</v>
      </c>
      <c r="M80" s="29">
        <f t="shared" si="18"/>
        <v>0</v>
      </c>
      <c r="N80" s="29">
        <f t="shared" si="19"/>
        <v>0</v>
      </c>
      <c r="O80" s="29">
        <f t="shared" si="20"/>
        <v>0</v>
      </c>
      <c r="P80" s="34">
        <f>SUM(Q80:R80)</f>
        <v>0</v>
      </c>
      <c r="Q80" s="34">
        <f>SUM(Q82)</f>
        <v>0</v>
      </c>
      <c r="R80" s="34">
        <f>SUM(R82)</f>
        <v>0</v>
      </c>
      <c r="S80" s="1">
        <f>SUM(T80:U80)</f>
        <v>0</v>
      </c>
      <c r="T80" s="1">
        <f>SUM(T82)</f>
        <v>0</v>
      </c>
      <c r="U80" s="1">
        <f>SUM(U82)</f>
        <v>0</v>
      </c>
      <c r="V80" s="30"/>
    </row>
    <row r="81" spans="1:22" ht="18" customHeight="1" x14ac:dyDescent="0.15">
      <c r="A81" s="31"/>
      <c r="B81" s="32" t="s">
        <v>5</v>
      </c>
      <c r="C81" s="33"/>
      <c r="D81" s="34"/>
      <c r="E81" s="35"/>
      <c r="F81" s="35"/>
      <c r="G81" s="34"/>
      <c r="H81" s="35"/>
      <c r="I81" s="35"/>
      <c r="J81" s="436"/>
      <c r="K81" s="438"/>
      <c r="L81" s="438"/>
      <c r="M81" s="29"/>
      <c r="N81" s="29"/>
      <c r="O81" s="29"/>
      <c r="P81" s="34"/>
      <c r="Q81" s="35"/>
      <c r="R81" s="35"/>
      <c r="S81" s="1"/>
      <c r="T81" s="33"/>
      <c r="U81" s="33"/>
      <c r="V81" s="38"/>
    </row>
    <row r="82" spans="1:22" ht="39" customHeight="1" x14ac:dyDescent="0.15">
      <c r="A82" s="31" t="s">
        <v>104</v>
      </c>
      <c r="B82" s="32" t="s">
        <v>105</v>
      </c>
      <c r="C82" s="33"/>
      <c r="D82" s="34">
        <f t="shared" si="0"/>
        <v>0</v>
      </c>
      <c r="E82" s="35"/>
      <c r="F82" s="35"/>
      <c r="G82" s="34">
        <f>SUM(H82:I82)</f>
        <v>0</v>
      </c>
      <c r="H82" s="35"/>
      <c r="I82" s="35"/>
      <c r="J82" s="436">
        <f>SUM(K82:L82)</f>
        <v>0</v>
      </c>
      <c r="K82" s="438"/>
      <c r="L82" s="438"/>
      <c r="M82" s="29">
        <f t="shared" si="18"/>
        <v>0</v>
      </c>
      <c r="N82" s="29">
        <f t="shared" si="19"/>
        <v>0</v>
      </c>
      <c r="O82" s="29">
        <f t="shared" si="20"/>
        <v>0</v>
      </c>
      <c r="P82" s="34">
        <f>SUM(Q82:R82)</f>
        <v>0</v>
      </c>
      <c r="Q82" s="35"/>
      <c r="R82" s="35"/>
      <c r="S82" s="1">
        <f>SUM(T82:U82)</f>
        <v>0</v>
      </c>
      <c r="T82" s="33"/>
      <c r="U82" s="33"/>
      <c r="V82" s="38"/>
    </row>
    <row r="83" spans="1:22" s="25" customFormat="1" ht="44.25" customHeight="1" x14ac:dyDescent="0.15">
      <c r="A83" s="26" t="s">
        <v>106</v>
      </c>
      <c r="B83" s="27" t="s">
        <v>107</v>
      </c>
      <c r="C83" s="1" t="s">
        <v>108</v>
      </c>
      <c r="D83" s="28">
        <f>SUM(E83:F83)</f>
        <v>50231.100000000006</v>
      </c>
      <c r="E83" s="28">
        <f>SUM(E85:E88)</f>
        <v>50231.100000000006</v>
      </c>
      <c r="F83" s="34">
        <f>SUM(F85:F88)</f>
        <v>0</v>
      </c>
      <c r="G83" s="28">
        <f>SUM(H83:I83)</f>
        <v>49426.5</v>
      </c>
      <c r="H83" s="28">
        <f>SUM(H85:H88)</f>
        <v>49426.5</v>
      </c>
      <c r="I83" s="34">
        <f>SUM(I85:I88)</f>
        <v>0</v>
      </c>
      <c r="J83" s="433">
        <f>SUM(K83:L83)</f>
        <v>45405.1</v>
      </c>
      <c r="K83" s="433">
        <f>SUM(K85:K88)</f>
        <v>45405.1</v>
      </c>
      <c r="L83" s="436">
        <f>SUM(L85:L88)</f>
        <v>0</v>
      </c>
      <c r="M83" s="29">
        <f t="shared" si="18"/>
        <v>-4021.4000000000015</v>
      </c>
      <c r="N83" s="29">
        <f t="shared" si="19"/>
        <v>-4021.4000000000015</v>
      </c>
      <c r="O83" s="29">
        <f t="shared" si="20"/>
        <v>0</v>
      </c>
      <c r="P83" s="28">
        <f>SUM(Q83:R83)</f>
        <v>46142.6</v>
      </c>
      <c r="Q83" s="28">
        <f>SUM(Q85:Q88)</f>
        <v>46142.6</v>
      </c>
      <c r="R83" s="34">
        <f>SUM(R85:R88)</f>
        <v>0</v>
      </c>
      <c r="S83" s="2">
        <f>SUM(T83:U83)</f>
        <v>46550</v>
      </c>
      <c r="T83" s="2">
        <f>SUM(T85:T88)</f>
        <v>46550</v>
      </c>
      <c r="U83" s="1">
        <f>SUM(U85:U88)</f>
        <v>0</v>
      </c>
      <c r="V83" s="30"/>
    </row>
    <row r="84" spans="1:22" ht="12.75" customHeight="1" x14ac:dyDescent="0.15">
      <c r="A84" s="31"/>
      <c r="B84" s="32" t="s">
        <v>5</v>
      </c>
      <c r="C84" s="33"/>
      <c r="D84" s="34"/>
      <c r="E84" s="35"/>
      <c r="F84" s="35"/>
      <c r="G84" s="34"/>
      <c r="H84" s="35"/>
      <c r="I84" s="35"/>
      <c r="J84" s="436"/>
      <c r="K84" s="438"/>
      <c r="L84" s="438"/>
      <c r="M84" s="29"/>
      <c r="N84" s="29"/>
      <c r="O84" s="29"/>
      <c r="P84" s="34"/>
      <c r="Q84" s="35"/>
      <c r="R84" s="35"/>
      <c r="S84" s="1"/>
      <c r="T84" s="33"/>
      <c r="U84" s="33"/>
      <c r="V84" s="38"/>
    </row>
    <row r="85" spans="1:22" ht="72.75" customHeight="1" x14ac:dyDescent="0.15">
      <c r="A85" s="31" t="s">
        <v>109</v>
      </c>
      <c r="B85" s="32" t="s">
        <v>110</v>
      </c>
      <c r="C85" s="33" t="s">
        <v>9</v>
      </c>
      <c r="D85" s="34">
        <f t="shared" si="0"/>
        <v>31433.3</v>
      </c>
      <c r="E85" s="46">
        <v>31433.3</v>
      </c>
      <c r="F85" s="46">
        <v>0</v>
      </c>
      <c r="G85" s="34">
        <f>SUM(H85:I85)</f>
        <v>29215.200000000001</v>
      </c>
      <c r="H85" s="46">
        <v>29215.200000000001</v>
      </c>
      <c r="I85" s="46">
        <v>0</v>
      </c>
      <c r="J85" s="433">
        <f>SUM(K85:L85)</f>
        <v>26324</v>
      </c>
      <c r="K85" s="439">
        <v>26324</v>
      </c>
      <c r="L85" s="440">
        <v>0</v>
      </c>
      <c r="M85" s="29">
        <f t="shared" si="18"/>
        <v>-2891.2000000000007</v>
      </c>
      <c r="N85" s="29">
        <f t="shared" si="19"/>
        <v>-2891.2000000000007</v>
      </c>
      <c r="O85" s="29">
        <f t="shared" si="20"/>
        <v>0</v>
      </c>
      <c r="P85" s="28">
        <f>SUM(Q85:R85)</f>
        <v>26600</v>
      </c>
      <c r="Q85" s="44">
        <v>26600</v>
      </c>
      <c r="R85" s="405">
        <v>0</v>
      </c>
      <c r="S85" s="2">
        <f>SUM(T85:U85)</f>
        <v>26800</v>
      </c>
      <c r="T85" s="43">
        <v>26800</v>
      </c>
      <c r="U85" s="48">
        <v>0</v>
      </c>
      <c r="V85" s="49" t="s">
        <v>646</v>
      </c>
    </row>
    <row r="86" spans="1:22" ht="70.5" customHeight="1" x14ac:dyDescent="0.15">
      <c r="A86" s="31">
        <v>1332</v>
      </c>
      <c r="B86" s="32" t="s">
        <v>286</v>
      </c>
      <c r="C86" s="33"/>
      <c r="D86" s="34">
        <f t="shared" si="0"/>
        <v>6925.6</v>
      </c>
      <c r="E86" s="46">
        <v>6925.6</v>
      </c>
      <c r="F86" s="46">
        <v>0</v>
      </c>
      <c r="G86" s="28">
        <f>SUM(H86:I86)</f>
        <v>8487.9</v>
      </c>
      <c r="H86" s="44">
        <v>8487.9</v>
      </c>
      <c r="I86" s="46">
        <v>0</v>
      </c>
      <c r="J86" s="433">
        <f>SUM(K86:L86)</f>
        <v>7542.6</v>
      </c>
      <c r="K86" s="439">
        <v>7542.6</v>
      </c>
      <c r="L86" s="440">
        <v>0</v>
      </c>
      <c r="M86" s="29">
        <f t="shared" si="18"/>
        <v>-945.29999999999927</v>
      </c>
      <c r="N86" s="29">
        <f t="shared" si="19"/>
        <v>-945.29999999999927</v>
      </c>
      <c r="O86" s="29">
        <f t="shared" si="20"/>
        <v>0</v>
      </c>
      <c r="P86" s="28">
        <f>SUM(Q86:R86)</f>
        <v>7542.6</v>
      </c>
      <c r="Q86" s="44">
        <v>7542.6</v>
      </c>
      <c r="R86" s="46">
        <v>0</v>
      </c>
      <c r="S86" s="2">
        <f>SUM(T86:U86)</f>
        <v>7550</v>
      </c>
      <c r="T86" s="43">
        <v>7550</v>
      </c>
      <c r="U86" s="42">
        <v>0</v>
      </c>
      <c r="V86" s="49" t="s">
        <v>646</v>
      </c>
    </row>
    <row r="87" spans="1:22" ht="50.25" customHeight="1" x14ac:dyDescent="0.15">
      <c r="A87" s="31" t="s">
        <v>111</v>
      </c>
      <c r="B87" s="32" t="s">
        <v>112</v>
      </c>
      <c r="C87" s="33" t="s">
        <v>9</v>
      </c>
      <c r="D87" s="34">
        <f t="shared" si="0"/>
        <v>0</v>
      </c>
      <c r="E87" s="46"/>
      <c r="F87" s="35"/>
      <c r="G87" s="34">
        <f>SUM(H87:I87)</f>
        <v>0</v>
      </c>
      <c r="H87" s="35"/>
      <c r="I87" s="35"/>
      <c r="J87" s="436">
        <f>SUM(K87:L87)</f>
        <v>0</v>
      </c>
      <c r="K87" s="438"/>
      <c r="L87" s="438"/>
      <c r="M87" s="29">
        <f t="shared" si="18"/>
        <v>0</v>
      </c>
      <c r="N87" s="29">
        <f t="shared" si="19"/>
        <v>0</v>
      </c>
      <c r="O87" s="29">
        <f t="shared" si="20"/>
        <v>0</v>
      </c>
      <c r="P87" s="34">
        <f>SUM(Q87:R87)</f>
        <v>0</v>
      </c>
      <c r="Q87" s="35"/>
      <c r="R87" s="35"/>
      <c r="S87" s="1">
        <f>SUM(T87:U87)</f>
        <v>0</v>
      </c>
      <c r="T87" s="33"/>
      <c r="U87" s="33"/>
      <c r="V87" s="38"/>
    </row>
    <row r="88" spans="1:22" ht="65.25" customHeight="1" x14ac:dyDescent="0.15">
      <c r="A88" s="31" t="s">
        <v>113</v>
      </c>
      <c r="B88" s="32" t="s">
        <v>114</v>
      </c>
      <c r="C88" s="33" t="s">
        <v>9</v>
      </c>
      <c r="D88" s="34">
        <f t="shared" si="0"/>
        <v>11872.2</v>
      </c>
      <c r="E88" s="46">
        <v>11872.2</v>
      </c>
      <c r="F88" s="46">
        <v>0</v>
      </c>
      <c r="G88" s="34">
        <f>SUM(H88:I88)</f>
        <v>11723.4</v>
      </c>
      <c r="H88" s="46">
        <v>11723.4</v>
      </c>
      <c r="I88" s="46">
        <v>0</v>
      </c>
      <c r="J88" s="433">
        <f>SUM(K88:L88)</f>
        <v>11538.5</v>
      </c>
      <c r="K88" s="439">
        <v>11538.5</v>
      </c>
      <c r="L88" s="440">
        <v>0</v>
      </c>
      <c r="M88" s="29">
        <f t="shared" si="18"/>
        <v>-184.89999999999964</v>
      </c>
      <c r="N88" s="29">
        <f t="shared" si="19"/>
        <v>-184.89999999999964</v>
      </c>
      <c r="O88" s="29">
        <f t="shared" si="20"/>
        <v>0</v>
      </c>
      <c r="P88" s="28">
        <f>SUM(Q88:R88)</f>
        <v>12000</v>
      </c>
      <c r="Q88" s="44">
        <v>12000</v>
      </c>
      <c r="R88" s="46">
        <v>0</v>
      </c>
      <c r="S88" s="2">
        <f>SUM(T88:U88)</f>
        <v>12200</v>
      </c>
      <c r="T88" s="43">
        <v>12200</v>
      </c>
      <c r="U88" s="42">
        <v>0</v>
      </c>
      <c r="V88" s="49" t="s">
        <v>647</v>
      </c>
    </row>
    <row r="89" spans="1:22" s="25" customFormat="1" ht="50.25" customHeight="1" x14ac:dyDescent="0.15">
      <c r="A89" s="26" t="s">
        <v>115</v>
      </c>
      <c r="B89" s="27" t="s">
        <v>116</v>
      </c>
      <c r="C89" s="1" t="s">
        <v>117</v>
      </c>
      <c r="D89" s="28">
        <f>SUM(E89:F89)</f>
        <v>4423</v>
      </c>
      <c r="E89" s="28">
        <f>SUM(E91:E93)</f>
        <v>4423</v>
      </c>
      <c r="F89" s="34">
        <f>SUM(F91:F93)</f>
        <v>0</v>
      </c>
      <c r="G89" s="28">
        <f>SUM(H89:I89)</f>
        <v>3998</v>
      </c>
      <c r="H89" s="28">
        <f>SUM(H91:H93)</f>
        <v>3998</v>
      </c>
      <c r="I89" s="34">
        <f>SUM(I91:I93)</f>
        <v>0</v>
      </c>
      <c r="J89" s="433">
        <f>SUM(K89:L89)</f>
        <v>3998</v>
      </c>
      <c r="K89" s="433">
        <f>SUM(K91:K93)</f>
        <v>3998</v>
      </c>
      <c r="L89" s="436">
        <f>SUM(L91:L93)</f>
        <v>0</v>
      </c>
      <c r="M89" s="29">
        <f t="shared" si="18"/>
        <v>0</v>
      </c>
      <c r="N89" s="29">
        <f t="shared" si="19"/>
        <v>0</v>
      </c>
      <c r="O89" s="29">
        <f t="shared" si="20"/>
        <v>0</v>
      </c>
      <c r="P89" s="28">
        <f>SUM(Q89:R89)</f>
        <v>3998</v>
      </c>
      <c r="Q89" s="28">
        <f>SUM(Q91:Q93)</f>
        <v>3998</v>
      </c>
      <c r="R89" s="34">
        <f>SUM(R91:R93)</f>
        <v>0</v>
      </c>
      <c r="S89" s="2">
        <f>SUM(T89:U89)</f>
        <v>3998</v>
      </c>
      <c r="T89" s="2">
        <f>SUM(T91:T93)</f>
        <v>3998</v>
      </c>
      <c r="U89" s="1">
        <f>SUM(U91:U93)</f>
        <v>0</v>
      </c>
      <c r="V89" s="30"/>
    </row>
    <row r="90" spans="1:22" ht="12.75" customHeight="1" x14ac:dyDescent="0.15">
      <c r="A90" s="31"/>
      <c r="B90" s="32" t="s">
        <v>5</v>
      </c>
      <c r="C90" s="33"/>
      <c r="D90" s="34"/>
      <c r="E90" s="35"/>
      <c r="F90" s="35"/>
      <c r="G90" s="34"/>
      <c r="H90" s="35"/>
      <c r="I90" s="35"/>
      <c r="J90" s="436"/>
      <c r="K90" s="438"/>
      <c r="L90" s="438"/>
      <c r="M90" s="29"/>
      <c r="N90" s="29"/>
      <c r="O90" s="29"/>
      <c r="P90" s="34"/>
      <c r="Q90" s="35"/>
      <c r="R90" s="35"/>
      <c r="S90" s="1"/>
      <c r="T90" s="33"/>
      <c r="U90" s="33"/>
      <c r="V90" s="38"/>
    </row>
    <row r="91" spans="1:22" ht="52.5" x14ac:dyDescent="0.15">
      <c r="A91" s="50">
        <v>1341</v>
      </c>
      <c r="B91" s="32" t="s">
        <v>284</v>
      </c>
      <c r="C91" s="33"/>
      <c r="D91" s="34">
        <f t="shared" si="0"/>
        <v>0</v>
      </c>
      <c r="E91" s="46"/>
      <c r="F91" s="46"/>
      <c r="G91" s="34">
        <f>SUM(H91:I91)</f>
        <v>0</v>
      </c>
      <c r="H91" s="46"/>
      <c r="I91" s="46"/>
      <c r="J91" s="436">
        <f>SUM(K91:L91)</f>
        <v>0</v>
      </c>
      <c r="K91" s="440"/>
      <c r="L91" s="440"/>
      <c r="M91" s="29">
        <f t="shared" si="18"/>
        <v>0</v>
      </c>
      <c r="N91" s="29">
        <f t="shared" si="19"/>
        <v>0</v>
      </c>
      <c r="O91" s="29">
        <f t="shared" si="20"/>
        <v>0</v>
      </c>
      <c r="P91" s="34">
        <f>SUM(Q91:R91)</f>
        <v>0</v>
      </c>
      <c r="Q91" s="46"/>
      <c r="R91" s="46"/>
      <c r="S91" s="1">
        <f>SUM(T91:U91)</f>
        <v>0</v>
      </c>
      <c r="T91" s="42"/>
      <c r="U91" s="42"/>
      <c r="V91" s="38"/>
    </row>
    <row r="92" spans="1:22" ht="51" customHeight="1" x14ac:dyDescent="0.15">
      <c r="A92" s="31" t="s">
        <v>118</v>
      </c>
      <c r="B92" s="32" t="s">
        <v>119</v>
      </c>
      <c r="C92" s="33"/>
      <c r="D92" s="28">
        <f t="shared" si="0"/>
        <v>3998</v>
      </c>
      <c r="E92" s="44">
        <v>3998</v>
      </c>
      <c r="F92" s="46">
        <v>0</v>
      </c>
      <c r="G92" s="28">
        <f>SUM(H92:I92)</f>
        <v>3998</v>
      </c>
      <c r="H92" s="44">
        <v>3998</v>
      </c>
      <c r="I92" s="46">
        <v>0</v>
      </c>
      <c r="J92" s="433">
        <f>SUM(K92:L92)</f>
        <v>3998</v>
      </c>
      <c r="K92" s="439">
        <v>3998</v>
      </c>
      <c r="L92" s="440">
        <v>0</v>
      </c>
      <c r="M92" s="29">
        <f t="shared" si="18"/>
        <v>0</v>
      </c>
      <c r="N92" s="29">
        <f t="shared" si="19"/>
        <v>0</v>
      </c>
      <c r="O92" s="29">
        <f t="shared" si="20"/>
        <v>0</v>
      </c>
      <c r="P92" s="28">
        <f>SUM(Q92:R92)</f>
        <v>3998</v>
      </c>
      <c r="Q92" s="44">
        <v>3998</v>
      </c>
      <c r="R92" s="46">
        <v>0</v>
      </c>
      <c r="S92" s="2">
        <f>SUM(T92:U92)</f>
        <v>3998</v>
      </c>
      <c r="T92" s="43">
        <v>3998</v>
      </c>
      <c r="U92" s="42">
        <v>0</v>
      </c>
      <c r="V92" s="38"/>
    </row>
    <row r="93" spans="1:22" ht="55.5" customHeight="1" x14ac:dyDescent="0.15">
      <c r="A93" s="50">
        <v>1343</v>
      </c>
      <c r="B93" s="32" t="s">
        <v>285</v>
      </c>
      <c r="C93" s="33"/>
      <c r="D93" s="28">
        <f t="shared" si="0"/>
        <v>425</v>
      </c>
      <c r="E93" s="44">
        <v>425</v>
      </c>
      <c r="F93" s="46">
        <v>0</v>
      </c>
      <c r="G93" s="28">
        <f>SUM(H93:I93)</f>
        <v>0</v>
      </c>
      <c r="H93" s="44">
        <v>0</v>
      </c>
      <c r="I93" s="46">
        <v>0</v>
      </c>
      <c r="J93" s="433">
        <f>SUM(K93:L93)</f>
        <v>0</v>
      </c>
      <c r="K93" s="439">
        <v>0</v>
      </c>
      <c r="L93" s="440">
        <v>0</v>
      </c>
      <c r="M93" s="29">
        <f t="shared" si="18"/>
        <v>0</v>
      </c>
      <c r="N93" s="29">
        <f t="shared" si="19"/>
        <v>0</v>
      </c>
      <c r="O93" s="29">
        <f t="shared" si="20"/>
        <v>0</v>
      </c>
      <c r="P93" s="28">
        <f>SUM(Q93:R93)</f>
        <v>0</v>
      </c>
      <c r="Q93" s="44">
        <v>0</v>
      </c>
      <c r="R93" s="46">
        <v>0</v>
      </c>
      <c r="S93" s="2">
        <f>SUM(T93:U93)</f>
        <v>0</v>
      </c>
      <c r="T93" s="43">
        <v>0</v>
      </c>
      <c r="U93" s="42">
        <v>0</v>
      </c>
      <c r="V93" s="38"/>
    </row>
    <row r="94" spans="1:22" s="25" customFormat="1" ht="50.25" customHeight="1" x14ac:dyDescent="0.15">
      <c r="A94" s="26" t="s">
        <v>120</v>
      </c>
      <c r="B94" s="27" t="s">
        <v>121</v>
      </c>
      <c r="C94" s="1" t="s">
        <v>122</v>
      </c>
      <c r="D94" s="34">
        <f t="shared" si="0"/>
        <v>148042</v>
      </c>
      <c r="E94" s="34">
        <f>SUM(E96+E118+E119)</f>
        <v>148042</v>
      </c>
      <c r="F94" s="34">
        <f>SUM(F96+F118+F119)</f>
        <v>0</v>
      </c>
      <c r="G94" s="28">
        <f>SUM(H94:I94)</f>
        <v>135253</v>
      </c>
      <c r="H94" s="28">
        <f>SUM(H96+H118+H119)</f>
        <v>135253</v>
      </c>
      <c r="I94" s="34">
        <f>SUM(I96+I118+I119)</f>
        <v>0</v>
      </c>
      <c r="J94" s="433">
        <f>SUM(K94:L94)</f>
        <v>135253</v>
      </c>
      <c r="K94" s="433">
        <f>SUM(K96+K118+K119)</f>
        <v>135253</v>
      </c>
      <c r="L94" s="436">
        <f>SUM(L96+L118+L119)</f>
        <v>0</v>
      </c>
      <c r="M94" s="29">
        <f t="shared" si="18"/>
        <v>0</v>
      </c>
      <c r="N94" s="29">
        <f t="shared" si="19"/>
        <v>0</v>
      </c>
      <c r="O94" s="29">
        <f t="shared" si="20"/>
        <v>0</v>
      </c>
      <c r="P94" s="28">
        <f>SUM(Q94:R94)</f>
        <v>135403</v>
      </c>
      <c r="Q94" s="28">
        <f>SUM(Q96+Q118+Q119)</f>
        <v>135403</v>
      </c>
      <c r="R94" s="34">
        <f>SUM(R96+R118+R119)</f>
        <v>0</v>
      </c>
      <c r="S94" s="2">
        <f>SUM(T94:U94)</f>
        <v>135700</v>
      </c>
      <c r="T94" s="2">
        <f>SUM(T96+T118+T119)</f>
        <v>135700</v>
      </c>
      <c r="U94" s="1">
        <f>SUM(U96+U118+U119)</f>
        <v>0</v>
      </c>
      <c r="V94" s="30"/>
    </row>
    <row r="95" spans="1:22" ht="12.75" customHeight="1" x14ac:dyDescent="0.15">
      <c r="A95" s="31"/>
      <c r="B95" s="32" t="s">
        <v>5</v>
      </c>
      <c r="C95" s="33"/>
      <c r="D95" s="34"/>
      <c r="E95" s="35"/>
      <c r="F95" s="35"/>
      <c r="G95" s="34"/>
      <c r="H95" s="35"/>
      <c r="I95" s="35"/>
      <c r="J95" s="433"/>
      <c r="K95" s="437"/>
      <c r="L95" s="438"/>
      <c r="M95" s="29"/>
      <c r="N95" s="29"/>
      <c r="O95" s="29"/>
      <c r="P95" s="28"/>
      <c r="Q95" s="406"/>
      <c r="R95" s="35"/>
      <c r="S95" s="2"/>
      <c r="T95" s="39"/>
      <c r="U95" s="33"/>
      <c r="V95" s="38"/>
    </row>
    <row r="96" spans="1:22" ht="72" customHeight="1" x14ac:dyDescent="0.15">
      <c r="A96" s="31" t="s">
        <v>123</v>
      </c>
      <c r="B96" s="32" t="s">
        <v>124</v>
      </c>
      <c r="C96" s="33" t="s">
        <v>9</v>
      </c>
      <c r="D96" s="34">
        <f t="shared" ref="D96:D136" si="21">SUM(E96:F96)</f>
        <v>148042</v>
      </c>
      <c r="E96" s="34">
        <f>SUM(E98:E117)</f>
        <v>148042</v>
      </c>
      <c r="F96" s="34">
        <f>SUM(F98:F117)</f>
        <v>0</v>
      </c>
      <c r="G96" s="28">
        <f>SUM(H96:I96)</f>
        <v>135053</v>
      </c>
      <c r="H96" s="28">
        <f>SUM(H98:H117)</f>
        <v>135053</v>
      </c>
      <c r="I96" s="34">
        <f>SUM(I98:I117)</f>
        <v>0</v>
      </c>
      <c r="J96" s="433">
        <f>SUM(K96:L96)</f>
        <v>135053</v>
      </c>
      <c r="K96" s="433">
        <f>SUM(K98:K117)</f>
        <v>135053</v>
      </c>
      <c r="L96" s="436">
        <f>SUM(L98:L117)</f>
        <v>0</v>
      </c>
      <c r="M96" s="29">
        <f t="shared" si="18"/>
        <v>0</v>
      </c>
      <c r="N96" s="29">
        <f t="shared" si="19"/>
        <v>0</v>
      </c>
      <c r="O96" s="29">
        <f t="shared" si="20"/>
        <v>0</v>
      </c>
      <c r="P96" s="28">
        <f>SUM(Q96:R96)</f>
        <v>135203</v>
      </c>
      <c r="Q96" s="28">
        <f>SUM(Q98:Q117)</f>
        <v>135203</v>
      </c>
      <c r="R96" s="34">
        <f>SUM(R98:R117)</f>
        <v>0</v>
      </c>
      <c r="S96" s="2">
        <f>SUM(T96:U96)</f>
        <v>135500</v>
      </c>
      <c r="T96" s="2">
        <f>SUM(T98:T117)</f>
        <v>135500</v>
      </c>
      <c r="U96" s="1">
        <f>SUM(U98:U117)</f>
        <v>0</v>
      </c>
      <c r="V96" s="56"/>
    </row>
    <row r="97" spans="1:22" ht="18" customHeight="1" x14ac:dyDescent="0.15">
      <c r="A97" s="31"/>
      <c r="B97" s="32" t="s">
        <v>5</v>
      </c>
      <c r="C97" s="33"/>
      <c r="D97" s="34"/>
      <c r="E97" s="35"/>
      <c r="F97" s="35"/>
      <c r="G97" s="28"/>
      <c r="H97" s="406"/>
      <c r="I97" s="35"/>
      <c r="J97" s="436"/>
      <c r="K97" s="438"/>
      <c r="L97" s="438"/>
      <c r="M97" s="29"/>
      <c r="N97" s="29"/>
      <c r="O97" s="29"/>
      <c r="P97" s="34"/>
      <c r="Q97" s="35"/>
      <c r="R97" s="35"/>
      <c r="S97" s="1"/>
      <c r="T97" s="33"/>
      <c r="U97" s="33"/>
      <c r="V97" s="38"/>
    </row>
    <row r="98" spans="1:22" ht="57" customHeight="1" x14ac:dyDescent="0.15">
      <c r="A98" s="31" t="s">
        <v>125</v>
      </c>
      <c r="B98" s="32" t="s">
        <v>126</v>
      </c>
      <c r="C98" s="33" t="s">
        <v>9</v>
      </c>
      <c r="D98" s="34">
        <f t="shared" si="21"/>
        <v>896.3</v>
      </c>
      <c r="E98" s="46">
        <v>896.3</v>
      </c>
      <c r="F98" s="35"/>
      <c r="G98" s="28">
        <f t="shared" ref="G98:G117" si="22">SUM(H98:I98)</f>
        <v>60</v>
      </c>
      <c r="H98" s="44">
        <v>60</v>
      </c>
      <c r="I98" s="46">
        <v>0</v>
      </c>
      <c r="J98" s="433">
        <f t="shared" ref="J98:J117" si="23">SUM(K98:L98)</f>
        <v>60</v>
      </c>
      <c r="K98" s="439">
        <v>60</v>
      </c>
      <c r="L98" s="439">
        <v>0</v>
      </c>
      <c r="M98" s="29">
        <f t="shared" si="18"/>
        <v>0</v>
      </c>
      <c r="N98" s="29">
        <f t="shared" si="19"/>
        <v>0</v>
      </c>
      <c r="O98" s="29">
        <f t="shared" si="20"/>
        <v>0</v>
      </c>
      <c r="P98" s="34">
        <f t="shared" ref="P98:P117" si="24">SUM(Q98:R98)</f>
        <v>120</v>
      </c>
      <c r="Q98" s="44">
        <v>120</v>
      </c>
      <c r="R98" s="44">
        <v>0</v>
      </c>
      <c r="S98" s="1">
        <f t="shared" ref="S98:S117" si="25">SUM(T98:U98)</f>
        <v>120</v>
      </c>
      <c r="T98" s="43">
        <v>120</v>
      </c>
      <c r="U98" s="43">
        <v>0</v>
      </c>
      <c r="V98" s="49"/>
    </row>
    <row r="99" spans="1:22" ht="63" x14ac:dyDescent="0.15">
      <c r="A99" s="31" t="s">
        <v>127</v>
      </c>
      <c r="B99" s="32" t="s">
        <v>128</v>
      </c>
      <c r="C99" s="33" t="s">
        <v>9</v>
      </c>
      <c r="D99" s="34">
        <f t="shared" si="21"/>
        <v>0</v>
      </c>
      <c r="E99" s="35"/>
      <c r="F99" s="35"/>
      <c r="G99" s="28">
        <f t="shared" si="22"/>
        <v>200</v>
      </c>
      <c r="H99" s="44">
        <v>200</v>
      </c>
      <c r="I99" s="46">
        <v>0</v>
      </c>
      <c r="J99" s="433">
        <f t="shared" si="23"/>
        <v>200</v>
      </c>
      <c r="K99" s="439">
        <v>200</v>
      </c>
      <c r="L99" s="439">
        <v>0</v>
      </c>
      <c r="M99" s="29">
        <f t="shared" si="18"/>
        <v>0</v>
      </c>
      <c r="N99" s="29">
        <f t="shared" si="19"/>
        <v>0</v>
      </c>
      <c r="O99" s="29">
        <f t="shared" si="20"/>
        <v>0</v>
      </c>
      <c r="P99" s="34">
        <f t="shared" si="24"/>
        <v>200</v>
      </c>
      <c r="Q99" s="44">
        <v>200</v>
      </c>
      <c r="R99" s="44">
        <v>0</v>
      </c>
      <c r="S99" s="1">
        <f t="shared" si="25"/>
        <v>200</v>
      </c>
      <c r="T99" s="43">
        <v>200</v>
      </c>
      <c r="U99" s="43">
        <v>0</v>
      </c>
      <c r="V99" s="38"/>
    </row>
    <row r="100" spans="1:22" ht="47.25" customHeight="1" x14ac:dyDescent="0.15">
      <c r="A100" s="31" t="s">
        <v>129</v>
      </c>
      <c r="B100" s="32" t="s">
        <v>130</v>
      </c>
      <c r="C100" s="33" t="s">
        <v>9</v>
      </c>
      <c r="D100" s="28">
        <f t="shared" si="21"/>
        <v>720</v>
      </c>
      <c r="E100" s="44">
        <v>720</v>
      </c>
      <c r="F100" s="35"/>
      <c r="G100" s="28">
        <f t="shared" si="22"/>
        <v>60</v>
      </c>
      <c r="H100" s="44">
        <v>60</v>
      </c>
      <c r="I100" s="46">
        <v>0</v>
      </c>
      <c r="J100" s="433">
        <f t="shared" si="23"/>
        <v>60</v>
      </c>
      <c r="K100" s="439">
        <v>60</v>
      </c>
      <c r="L100" s="439">
        <v>0</v>
      </c>
      <c r="M100" s="29">
        <f t="shared" si="18"/>
        <v>0</v>
      </c>
      <c r="N100" s="29">
        <f t="shared" si="19"/>
        <v>0</v>
      </c>
      <c r="O100" s="29">
        <f t="shared" si="20"/>
        <v>0</v>
      </c>
      <c r="P100" s="34">
        <f t="shared" si="24"/>
        <v>120</v>
      </c>
      <c r="Q100" s="44">
        <v>120</v>
      </c>
      <c r="R100" s="44">
        <v>0</v>
      </c>
      <c r="S100" s="1">
        <f t="shared" si="25"/>
        <v>120</v>
      </c>
      <c r="T100" s="43">
        <v>120</v>
      </c>
      <c r="U100" s="43">
        <v>0</v>
      </c>
      <c r="V100" s="49"/>
    </row>
    <row r="101" spans="1:22" ht="57" customHeight="1" x14ac:dyDescent="0.15">
      <c r="A101" s="31" t="s">
        <v>131</v>
      </c>
      <c r="B101" s="32" t="s">
        <v>132</v>
      </c>
      <c r="C101" s="33" t="s">
        <v>9</v>
      </c>
      <c r="D101" s="34">
        <f t="shared" si="21"/>
        <v>0</v>
      </c>
      <c r="E101" s="35"/>
      <c r="F101" s="35"/>
      <c r="G101" s="28">
        <f t="shared" si="22"/>
        <v>30</v>
      </c>
      <c r="H101" s="44">
        <v>30</v>
      </c>
      <c r="I101" s="46">
        <v>0</v>
      </c>
      <c r="J101" s="433">
        <f t="shared" si="23"/>
        <v>30</v>
      </c>
      <c r="K101" s="439">
        <v>30</v>
      </c>
      <c r="L101" s="439">
        <v>0</v>
      </c>
      <c r="M101" s="29">
        <f t="shared" si="18"/>
        <v>0</v>
      </c>
      <c r="N101" s="29">
        <f t="shared" si="19"/>
        <v>0</v>
      </c>
      <c r="O101" s="29">
        <f t="shared" si="20"/>
        <v>0</v>
      </c>
      <c r="P101" s="34">
        <f t="shared" si="24"/>
        <v>30</v>
      </c>
      <c r="Q101" s="44">
        <v>30</v>
      </c>
      <c r="R101" s="44">
        <v>0</v>
      </c>
      <c r="S101" s="1">
        <f t="shared" si="25"/>
        <v>30</v>
      </c>
      <c r="T101" s="43">
        <v>30</v>
      </c>
      <c r="U101" s="43">
        <v>0</v>
      </c>
      <c r="V101" s="38"/>
    </row>
    <row r="102" spans="1:22" ht="31.5" customHeight="1" x14ac:dyDescent="0.15">
      <c r="A102" s="31" t="s">
        <v>133</v>
      </c>
      <c r="B102" s="32" t="s">
        <v>134</v>
      </c>
      <c r="C102" s="33" t="s">
        <v>9</v>
      </c>
      <c r="D102" s="28">
        <f t="shared" si="21"/>
        <v>40</v>
      </c>
      <c r="E102" s="44">
        <v>40</v>
      </c>
      <c r="F102" s="35"/>
      <c r="G102" s="28">
        <f t="shared" si="22"/>
        <v>60</v>
      </c>
      <c r="H102" s="44">
        <v>60</v>
      </c>
      <c r="I102" s="46">
        <v>0</v>
      </c>
      <c r="J102" s="433">
        <f t="shared" si="23"/>
        <v>60</v>
      </c>
      <c r="K102" s="439">
        <v>60</v>
      </c>
      <c r="L102" s="439">
        <v>0</v>
      </c>
      <c r="M102" s="29">
        <f t="shared" si="18"/>
        <v>0</v>
      </c>
      <c r="N102" s="29">
        <f t="shared" si="19"/>
        <v>0</v>
      </c>
      <c r="O102" s="29">
        <f t="shared" si="20"/>
        <v>0</v>
      </c>
      <c r="P102" s="34">
        <f t="shared" si="24"/>
        <v>60</v>
      </c>
      <c r="Q102" s="44">
        <v>60</v>
      </c>
      <c r="R102" s="44">
        <v>0</v>
      </c>
      <c r="S102" s="1">
        <f t="shared" si="25"/>
        <v>60</v>
      </c>
      <c r="T102" s="43">
        <v>60</v>
      </c>
      <c r="U102" s="43">
        <v>0</v>
      </c>
      <c r="V102" s="38"/>
    </row>
    <row r="103" spans="1:22" ht="31.5" x14ac:dyDescent="0.15">
      <c r="A103" s="31" t="s">
        <v>282</v>
      </c>
      <c r="B103" s="32" t="s">
        <v>283</v>
      </c>
      <c r="C103" s="33"/>
      <c r="D103" s="34">
        <f t="shared" si="21"/>
        <v>0</v>
      </c>
      <c r="E103" s="35"/>
      <c r="F103" s="35"/>
      <c r="G103" s="34">
        <f t="shared" si="22"/>
        <v>0</v>
      </c>
      <c r="H103" s="35"/>
      <c r="I103" s="35"/>
      <c r="J103" s="436">
        <f t="shared" si="23"/>
        <v>0</v>
      </c>
      <c r="K103" s="439"/>
      <c r="L103" s="439"/>
      <c r="M103" s="29">
        <f t="shared" si="18"/>
        <v>0</v>
      </c>
      <c r="N103" s="29">
        <f t="shared" si="19"/>
        <v>0</v>
      </c>
      <c r="O103" s="29">
        <f t="shared" si="20"/>
        <v>0</v>
      </c>
      <c r="P103" s="34">
        <f t="shared" si="24"/>
        <v>0</v>
      </c>
      <c r="Q103" s="44"/>
      <c r="R103" s="44"/>
      <c r="S103" s="1">
        <f t="shared" si="25"/>
        <v>0</v>
      </c>
      <c r="T103" s="43"/>
      <c r="U103" s="43"/>
      <c r="V103" s="38"/>
    </row>
    <row r="104" spans="1:22" ht="39" customHeight="1" x14ac:dyDescent="0.15">
      <c r="A104" s="31" t="s">
        <v>135</v>
      </c>
      <c r="B104" s="32" t="s">
        <v>136</v>
      </c>
      <c r="C104" s="33" t="s">
        <v>9</v>
      </c>
      <c r="D104" s="28">
        <f t="shared" si="21"/>
        <v>37537.9</v>
      </c>
      <c r="E104" s="44">
        <v>37537.9</v>
      </c>
      <c r="F104" s="46">
        <v>0</v>
      </c>
      <c r="G104" s="28">
        <f t="shared" si="22"/>
        <v>36000</v>
      </c>
      <c r="H104" s="44">
        <v>36000</v>
      </c>
      <c r="I104" s="46">
        <v>0</v>
      </c>
      <c r="J104" s="433">
        <f t="shared" si="23"/>
        <v>36000</v>
      </c>
      <c r="K104" s="439">
        <v>36000</v>
      </c>
      <c r="L104" s="439">
        <v>0</v>
      </c>
      <c r="M104" s="29">
        <f t="shared" si="18"/>
        <v>0</v>
      </c>
      <c r="N104" s="29">
        <f t="shared" si="19"/>
        <v>0</v>
      </c>
      <c r="O104" s="29">
        <f t="shared" si="20"/>
        <v>0</v>
      </c>
      <c r="P104" s="34">
        <f t="shared" si="24"/>
        <v>36000</v>
      </c>
      <c r="Q104" s="44">
        <v>36000</v>
      </c>
      <c r="R104" s="44">
        <v>0</v>
      </c>
      <c r="S104" s="1">
        <f t="shared" si="25"/>
        <v>36000</v>
      </c>
      <c r="T104" s="43">
        <v>36000</v>
      </c>
      <c r="U104" s="43">
        <v>0</v>
      </c>
      <c r="V104" s="38"/>
    </row>
    <row r="105" spans="1:22" ht="73.5" x14ac:dyDescent="0.15">
      <c r="A105" s="31" t="s">
        <v>137</v>
      </c>
      <c r="B105" s="32" t="s">
        <v>138</v>
      </c>
      <c r="C105" s="33" t="s">
        <v>9</v>
      </c>
      <c r="D105" s="34">
        <f t="shared" si="21"/>
        <v>0</v>
      </c>
      <c r="E105" s="35"/>
      <c r="F105" s="35"/>
      <c r="G105" s="28">
        <f t="shared" si="22"/>
        <v>100</v>
      </c>
      <c r="H105" s="44">
        <v>100</v>
      </c>
      <c r="I105" s="405">
        <v>0</v>
      </c>
      <c r="J105" s="433">
        <f t="shared" si="23"/>
        <v>100</v>
      </c>
      <c r="K105" s="439">
        <v>100</v>
      </c>
      <c r="L105" s="440">
        <v>0</v>
      </c>
      <c r="M105" s="29">
        <f t="shared" si="18"/>
        <v>0</v>
      </c>
      <c r="N105" s="29">
        <f t="shared" si="19"/>
        <v>0</v>
      </c>
      <c r="O105" s="29">
        <f t="shared" si="20"/>
        <v>0</v>
      </c>
      <c r="P105" s="28">
        <f t="shared" si="24"/>
        <v>100</v>
      </c>
      <c r="Q105" s="44">
        <v>100</v>
      </c>
      <c r="R105" s="46">
        <v>0</v>
      </c>
      <c r="S105" s="2">
        <f t="shared" si="25"/>
        <v>100</v>
      </c>
      <c r="T105" s="43">
        <v>100</v>
      </c>
      <c r="U105" s="42">
        <v>0</v>
      </c>
      <c r="V105" s="38"/>
    </row>
    <row r="106" spans="1:22" x14ac:dyDescent="0.15">
      <c r="A106" s="31" t="s">
        <v>276</v>
      </c>
      <c r="B106" s="32" t="s">
        <v>279</v>
      </c>
      <c r="C106" s="33"/>
      <c r="D106" s="34">
        <f t="shared" si="21"/>
        <v>0</v>
      </c>
      <c r="E106" s="35"/>
      <c r="F106" s="35"/>
      <c r="G106" s="34">
        <f t="shared" si="22"/>
        <v>0</v>
      </c>
      <c r="H106" s="35"/>
      <c r="I106" s="35"/>
      <c r="J106" s="436">
        <f t="shared" si="23"/>
        <v>0</v>
      </c>
      <c r="K106" s="438"/>
      <c r="L106" s="438"/>
      <c r="M106" s="29">
        <f t="shared" si="18"/>
        <v>0</v>
      </c>
      <c r="N106" s="29">
        <f t="shared" si="19"/>
        <v>0</v>
      </c>
      <c r="O106" s="29">
        <f t="shared" si="20"/>
        <v>0</v>
      </c>
      <c r="P106" s="34">
        <f t="shared" si="24"/>
        <v>0</v>
      </c>
      <c r="Q106" s="35"/>
      <c r="R106" s="35"/>
      <c r="S106" s="1">
        <f t="shared" si="25"/>
        <v>0</v>
      </c>
      <c r="T106" s="33"/>
      <c r="U106" s="33"/>
      <c r="V106" s="38"/>
    </row>
    <row r="107" spans="1:22" ht="42" x14ac:dyDescent="0.15">
      <c r="A107" s="31" t="s">
        <v>277</v>
      </c>
      <c r="B107" s="32" t="s">
        <v>280</v>
      </c>
      <c r="C107" s="33"/>
      <c r="D107" s="34">
        <f t="shared" si="21"/>
        <v>3495.2</v>
      </c>
      <c r="E107" s="46">
        <v>3495.2</v>
      </c>
      <c r="F107" s="35"/>
      <c r="G107" s="28">
        <f t="shared" si="22"/>
        <v>3000</v>
      </c>
      <c r="H107" s="44">
        <v>3000</v>
      </c>
      <c r="I107" s="46">
        <v>0</v>
      </c>
      <c r="J107" s="433">
        <f t="shared" si="23"/>
        <v>3000</v>
      </c>
      <c r="K107" s="439">
        <v>3000</v>
      </c>
      <c r="L107" s="440">
        <v>0</v>
      </c>
      <c r="M107" s="29">
        <f t="shared" si="18"/>
        <v>0</v>
      </c>
      <c r="N107" s="29">
        <f t="shared" si="19"/>
        <v>0</v>
      </c>
      <c r="O107" s="29">
        <f t="shared" si="20"/>
        <v>0</v>
      </c>
      <c r="P107" s="28">
        <f t="shared" si="24"/>
        <v>3000</v>
      </c>
      <c r="Q107" s="44">
        <v>3000</v>
      </c>
      <c r="R107" s="46">
        <v>0</v>
      </c>
      <c r="S107" s="2">
        <f t="shared" si="25"/>
        <v>3000</v>
      </c>
      <c r="T107" s="43">
        <v>3000</v>
      </c>
      <c r="U107" s="42">
        <v>0</v>
      </c>
      <c r="V107" s="38"/>
    </row>
    <row r="108" spans="1:22" ht="80.25" customHeight="1" x14ac:dyDescent="0.15">
      <c r="A108" s="31" t="s">
        <v>278</v>
      </c>
      <c r="B108" s="32" t="s">
        <v>281</v>
      </c>
      <c r="C108" s="33"/>
      <c r="D108" s="34">
        <f t="shared" si="21"/>
        <v>0</v>
      </c>
      <c r="E108" s="35"/>
      <c r="F108" s="35"/>
      <c r="G108" s="34">
        <f t="shared" si="22"/>
        <v>0</v>
      </c>
      <c r="H108" s="46">
        <v>0</v>
      </c>
      <c r="I108" s="46">
        <v>0</v>
      </c>
      <c r="J108" s="433">
        <f t="shared" si="23"/>
        <v>0</v>
      </c>
      <c r="K108" s="439">
        <v>0</v>
      </c>
      <c r="L108" s="440">
        <v>0</v>
      </c>
      <c r="M108" s="29">
        <f t="shared" si="18"/>
        <v>0</v>
      </c>
      <c r="N108" s="29">
        <f t="shared" si="19"/>
        <v>0</v>
      </c>
      <c r="O108" s="29">
        <f t="shared" si="20"/>
        <v>0</v>
      </c>
      <c r="P108" s="28">
        <f t="shared" si="24"/>
        <v>0</v>
      </c>
      <c r="Q108" s="44">
        <v>0</v>
      </c>
      <c r="R108" s="46">
        <v>0</v>
      </c>
      <c r="S108" s="2">
        <f t="shared" si="25"/>
        <v>0</v>
      </c>
      <c r="T108" s="43">
        <v>0</v>
      </c>
      <c r="U108" s="42">
        <v>0</v>
      </c>
      <c r="V108" s="38"/>
    </row>
    <row r="109" spans="1:22" ht="48.75" customHeight="1" x14ac:dyDescent="0.15">
      <c r="A109" s="31" t="s">
        <v>139</v>
      </c>
      <c r="B109" s="32" t="s">
        <v>140</v>
      </c>
      <c r="C109" s="33" t="s">
        <v>9</v>
      </c>
      <c r="D109" s="34">
        <f t="shared" si="21"/>
        <v>0</v>
      </c>
      <c r="E109" s="35"/>
      <c r="F109" s="35"/>
      <c r="G109" s="34">
        <f t="shared" si="22"/>
        <v>0</v>
      </c>
      <c r="H109" s="35"/>
      <c r="I109" s="35"/>
      <c r="J109" s="436">
        <f t="shared" si="23"/>
        <v>0</v>
      </c>
      <c r="K109" s="438"/>
      <c r="L109" s="438"/>
      <c r="M109" s="29">
        <f t="shared" si="18"/>
        <v>0</v>
      </c>
      <c r="N109" s="29">
        <f t="shared" si="19"/>
        <v>0</v>
      </c>
      <c r="O109" s="29">
        <f t="shared" si="20"/>
        <v>0</v>
      </c>
      <c r="P109" s="34">
        <f t="shared" si="24"/>
        <v>0</v>
      </c>
      <c r="Q109" s="35"/>
      <c r="R109" s="35"/>
      <c r="S109" s="1">
        <f t="shared" si="25"/>
        <v>0</v>
      </c>
      <c r="T109" s="33"/>
      <c r="U109" s="33"/>
      <c r="V109" s="38"/>
    </row>
    <row r="110" spans="1:22" ht="30" customHeight="1" x14ac:dyDescent="0.15">
      <c r="A110" s="31" t="s">
        <v>141</v>
      </c>
      <c r="B110" s="32" t="s">
        <v>142</v>
      </c>
      <c r="C110" s="33" t="s">
        <v>9</v>
      </c>
      <c r="D110" s="28">
        <f t="shared" si="21"/>
        <v>73738.2</v>
      </c>
      <c r="E110" s="44">
        <v>73738.2</v>
      </c>
      <c r="F110" s="35"/>
      <c r="G110" s="28">
        <f t="shared" si="22"/>
        <v>72384</v>
      </c>
      <c r="H110" s="44">
        <v>72384</v>
      </c>
      <c r="I110" s="46">
        <v>0</v>
      </c>
      <c r="J110" s="433">
        <f t="shared" si="23"/>
        <v>72384</v>
      </c>
      <c r="K110" s="439">
        <v>72384</v>
      </c>
      <c r="L110" s="440">
        <v>0</v>
      </c>
      <c r="M110" s="29">
        <f t="shared" si="18"/>
        <v>0</v>
      </c>
      <c r="N110" s="29">
        <f t="shared" si="19"/>
        <v>0</v>
      </c>
      <c r="O110" s="29">
        <f t="shared" si="20"/>
        <v>0</v>
      </c>
      <c r="P110" s="28">
        <f t="shared" si="24"/>
        <v>72384</v>
      </c>
      <c r="Q110" s="44">
        <v>72384</v>
      </c>
      <c r="R110" s="46">
        <v>0</v>
      </c>
      <c r="S110" s="2">
        <f t="shared" si="25"/>
        <v>72500</v>
      </c>
      <c r="T110" s="43">
        <v>72500</v>
      </c>
      <c r="U110" s="42">
        <v>0</v>
      </c>
      <c r="V110" s="38"/>
    </row>
    <row r="111" spans="1:22" ht="48.75" customHeight="1" x14ac:dyDescent="0.15">
      <c r="A111" s="31" t="s">
        <v>143</v>
      </c>
      <c r="B111" s="32" t="s">
        <v>144</v>
      </c>
      <c r="C111" s="33" t="s">
        <v>9</v>
      </c>
      <c r="D111" s="28">
        <f t="shared" si="21"/>
        <v>30790.400000000001</v>
      </c>
      <c r="E111" s="44">
        <v>30790.400000000001</v>
      </c>
      <c r="F111" s="35"/>
      <c r="G111" s="28">
        <f t="shared" si="22"/>
        <v>22619</v>
      </c>
      <c r="H111" s="44">
        <v>22619</v>
      </c>
      <c r="I111" s="46">
        <v>0</v>
      </c>
      <c r="J111" s="433">
        <f t="shared" si="23"/>
        <v>22619</v>
      </c>
      <c r="K111" s="439">
        <v>22619</v>
      </c>
      <c r="L111" s="440">
        <v>0</v>
      </c>
      <c r="M111" s="29">
        <f t="shared" si="18"/>
        <v>0</v>
      </c>
      <c r="N111" s="29">
        <f t="shared" si="19"/>
        <v>0</v>
      </c>
      <c r="O111" s="29">
        <f t="shared" si="20"/>
        <v>0</v>
      </c>
      <c r="P111" s="28">
        <f t="shared" si="24"/>
        <v>22619</v>
      </c>
      <c r="Q111" s="44">
        <v>22619</v>
      </c>
      <c r="R111" s="46">
        <v>0</v>
      </c>
      <c r="S111" s="2">
        <f t="shared" si="25"/>
        <v>22800</v>
      </c>
      <c r="T111" s="43">
        <v>22800</v>
      </c>
      <c r="U111" s="42">
        <v>0</v>
      </c>
      <c r="V111" s="38"/>
    </row>
    <row r="112" spans="1:22" ht="69.75" customHeight="1" x14ac:dyDescent="0.15">
      <c r="A112" s="31" t="s">
        <v>274</v>
      </c>
      <c r="B112" s="32" t="s">
        <v>275</v>
      </c>
      <c r="C112" s="33"/>
      <c r="D112" s="34">
        <f t="shared" si="21"/>
        <v>0</v>
      </c>
      <c r="E112" s="35"/>
      <c r="F112" s="35"/>
      <c r="G112" s="34">
        <f t="shared" si="22"/>
        <v>0</v>
      </c>
      <c r="H112" s="35"/>
      <c r="I112" s="35"/>
      <c r="J112" s="436">
        <f t="shared" si="23"/>
        <v>0</v>
      </c>
      <c r="K112" s="438"/>
      <c r="L112" s="438"/>
      <c r="M112" s="29">
        <f t="shared" si="18"/>
        <v>0</v>
      </c>
      <c r="N112" s="29">
        <f t="shared" si="19"/>
        <v>0</v>
      </c>
      <c r="O112" s="29">
        <f t="shared" si="20"/>
        <v>0</v>
      </c>
      <c r="P112" s="34">
        <f t="shared" si="24"/>
        <v>0</v>
      </c>
      <c r="Q112" s="35"/>
      <c r="R112" s="35"/>
      <c r="S112" s="1">
        <f t="shared" si="25"/>
        <v>0</v>
      </c>
      <c r="T112" s="33"/>
      <c r="U112" s="33"/>
      <c r="V112" s="38"/>
    </row>
    <row r="113" spans="1:22" ht="48.75" customHeight="1" x14ac:dyDescent="0.15">
      <c r="A113" s="31" t="s">
        <v>145</v>
      </c>
      <c r="B113" s="32" t="s">
        <v>146</v>
      </c>
      <c r="C113" s="33" t="s">
        <v>9</v>
      </c>
      <c r="D113" s="34">
        <f t="shared" si="21"/>
        <v>0</v>
      </c>
      <c r="E113" s="35"/>
      <c r="F113" s="35"/>
      <c r="G113" s="34">
        <f t="shared" si="22"/>
        <v>0</v>
      </c>
      <c r="H113" s="35"/>
      <c r="I113" s="35"/>
      <c r="J113" s="436">
        <f t="shared" si="23"/>
        <v>0</v>
      </c>
      <c r="K113" s="438"/>
      <c r="L113" s="438"/>
      <c r="M113" s="29">
        <f t="shared" si="18"/>
        <v>0</v>
      </c>
      <c r="N113" s="29">
        <f t="shared" si="19"/>
        <v>0</v>
      </c>
      <c r="O113" s="29">
        <f t="shared" si="20"/>
        <v>0</v>
      </c>
      <c r="P113" s="34">
        <f t="shared" si="24"/>
        <v>0</v>
      </c>
      <c r="Q113" s="35"/>
      <c r="R113" s="35"/>
      <c r="S113" s="1">
        <f t="shared" si="25"/>
        <v>0</v>
      </c>
      <c r="T113" s="33"/>
      <c r="U113" s="33"/>
      <c r="V113" s="38"/>
    </row>
    <row r="114" spans="1:22" ht="80.25" customHeight="1" x14ac:dyDescent="0.15">
      <c r="A114" s="31" t="s">
        <v>147</v>
      </c>
      <c r="B114" s="32" t="s">
        <v>148</v>
      </c>
      <c r="C114" s="33" t="s">
        <v>9</v>
      </c>
      <c r="D114" s="34">
        <f t="shared" si="21"/>
        <v>0</v>
      </c>
      <c r="E114" s="35"/>
      <c r="F114" s="35"/>
      <c r="G114" s="28">
        <f t="shared" si="22"/>
        <v>0</v>
      </c>
      <c r="H114" s="44">
        <v>0</v>
      </c>
      <c r="I114" s="46">
        <v>0</v>
      </c>
      <c r="J114" s="436">
        <f t="shared" si="23"/>
        <v>0</v>
      </c>
      <c r="K114" s="438"/>
      <c r="L114" s="438"/>
      <c r="M114" s="29">
        <f t="shared" si="18"/>
        <v>0</v>
      </c>
      <c r="N114" s="29">
        <f t="shared" si="19"/>
        <v>0</v>
      </c>
      <c r="O114" s="29">
        <f t="shared" si="20"/>
        <v>0</v>
      </c>
      <c r="P114" s="34">
        <f t="shared" si="24"/>
        <v>0</v>
      </c>
      <c r="Q114" s="35"/>
      <c r="R114" s="35"/>
      <c r="S114" s="1">
        <f t="shared" si="25"/>
        <v>0</v>
      </c>
      <c r="T114" s="33"/>
      <c r="U114" s="33"/>
      <c r="V114" s="38"/>
    </row>
    <row r="115" spans="1:22" ht="36.75" customHeight="1" x14ac:dyDescent="0.15">
      <c r="A115" s="31" t="s">
        <v>149</v>
      </c>
      <c r="B115" s="32" t="s">
        <v>150</v>
      </c>
      <c r="C115" s="33" t="s">
        <v>9</v>
      </c>
      <c r="D115" s="28">
        <f t="shared" si="21"/>
        <v>54</v>
      </c>
      <c r="E115" s="44">
        <v>54</v>
      </c>
      <c r="F115" s="35"/>
      <c r="G115" s="28">
        <f t="shared" si="22"/>
        <v>40</v>
      </c>
      <c r="H115" s="44">
        <v>40</v>
      </c>
      <c r="I115" s="46">
        <v>0</v>
      </c>
      <c r="J115" s="433">
        <f t="shared" si="23"/>
        <v>40</v>
      </c>
      <c r="K115" s="439">
        <v>40</v>
      </c>
      <c r="L115" s="438"/>
      <c r="M115" s="29">
        <f t="shared" si="18"/>
        <v>0</v>
      </c>
      <c r="N115" s="29">
        <f t="shared" si="19"/>
        <v>0</v>
      </c>
      <c r="O115" s="29">
        <f t="shared" si="20"/>
        <v>0</v>
      </c>
      <c r="P115" s="28">
        <f t="shared" si="24"/>
        <v>70</v>
      </c>
      <c r="Q115" s="44">
        <v>70</v>
      </c>
      <c r="R115" s="35"/>
      <c r="S115" s="2">
        <f t="shared" si="25"/>
        <v>70</v>
      </c>
      <c r="T115" s="43">
        <v>70</v>
      </c>
      <c r="U115" s="33"/>
      <c r="V115" s="49"/>
    </row>
    <row r="116" spans="1:22" ht="24" customHeight="1" x14ac:dyDescent="0.15">
      <c r="A116" s="31" t="s">
        <v>151</v>
      </c>
      <c r="B116" s="32" t="s">
        <v>152</v>
      </c>
      <c r="C116" s="33" t="s">
        <v>9</v>
      </c>
      <c r="D116" s="34">
        <f t="shared" si="21"/>
        <v>0</v>
      </c>
      <c r="E116" s="35"/>
      <c r="F116" s="35"/>
      <c r="G116" s="34">
        <f t="shared" si="22"/>
        <v>0</v>
      </c>
      <c r="H116" s="35"/>
      <c r="I116" s="35"/>
      <c r="J116" s="436">
        <f t="shared" si="23"/>
        <v>0</v>
      </c>
      <c r="K116" s="438"/>
      <c r="L116" s="438"/>
      <c r="M116" s="29">
        <f t="shared" si="18"/>
        <v>0</v>
      </c>
      <c r="N116" s="29">
        <f t="shared" si="19"/>
        <v>0</v>
      </c>
      <c r="O116" s="29">
        <f t="shared" si="20"/>
        <v>0</v>
      </c>
      <c r="P116" s="34">
        <f t="shared" si="24"/>
        <v>0</v>
      </c>
      <c r="Q116" s="35"/>
      <c r="R116" s="35"/>
      <c r="S116" s="1">
        <f t="shared" si="25"/>
        <v>0</v>
      </c>
      <c r="T116" s="33"/>
      <c r="U116" s="33"/>
      <c r="V116" s="38"/>
    </row>
    <row r="117" spans="1:22" ht="24" customHeight="1" x14ac:dyDescent="0.15">
      <c r="A117" s="31" t="s">
        <v>153</v>
      </c>
      <c r="B117" s="32" t="s">
        <v>154</v>
      </c>
      <c r="C117" s="33" t="s">
        <v>9</v>
      </c>
      <c r="D117" s="28">
        <f t="shared" si="21"/>
        <v>770</v>
      </c>
      <c r="E117" s="44">
        <v>770</v>
      </c>
      <c r="F117" s="46">
        <v>0</v>
      </c>
      <c r="G117" s="28">
        <f t="shared" si="22"/>
        <v>500</v>
      </c>
      <c r="H117" s="44">
        <v>500</v>
      </c>
      <c r="I117" s="46">
        <v>0</v>
      </c>
      <c r="J117" s="433">
        <f t="shared" si="23"/>
        <v>500</v>
      </c>
      <c r="K117" s="439">
        <v>500</v>
      </c>
      <c r="L117" s="438"/>
      <c r="M117" s="29">
        <f t="shared" si="18"/>
        <v>0</v>
      </c>
      <c r="N117" s="29">
        <f t="shared" si="19"/>
        <v>0</v>
      </c>
      <c r="O117" s="29">
        <f t="shared" si="20"/>
        <v>0</v>
      </c>
      <c r="P117" s="28">
        <f t="shared" si="24"/>
        <v>500</v>
      </c>
      <c r="Q117" s="44">
        <v>500</v>
      </c>
      <c r="R117" s="35"/>
      <c r="S117" s="2">
        <f t="shared" si="25"/>
        <v>500</v>
      </c>
      <c r="T117" s="43">
        <v>500</v>
      </c>
      <c r="U117" s="33"/>
      <c r="V117" s="38"/>
    </row>
    <row r="118" spans="1:22" ht="36.75" customHeight="1" x14ac:dyDescent="0.15">
      <c r="A118" s="31" t="s">
        <v>155</v>
      </c>
      <c r="B118" s="32" t="s">
        <v>156</v>
      </c>
      <c r="C118" s="33" t="s">
        <v>9</v>
      </c>
      <c r="D118" s="34">
        <f t="shared" si="21"/>
        <v>0</v>
      </c>
      <c r="E118" s="46">
        <v>0</v>
      </c>
      <c r="F118" s="46">
        <v>0</v>
      </c>
      <c r="G118" s="28">
        <f>SUM(H118:I118)</f>
        <v>200</v>
      </c>
      <c r="H118" s="44">
        <v>200</v>
      </c>
      <c r="I118" s="35"/>
      <c r="J118" s="433">
        <f>SUM(K118:L118)</f>
        <v>200</v>
      </c>
      <c r="K118" s="439">
        <v>200</v>
      </c>
      <c r="L118" s="438"/>
      <c r="M118" s="29">
        <f t="shared" si="18"/>
        <v>0</v>
      </c>
      <c r="N118" s="29">
        <f t="shared" si="19"/>
        <v>0</v>
      </c>
      <c r="O118" s="29">
        <f t="shared" si="20"/>
        <v>0</v>
      </c>
      <c r="P118" s="28">
        <f>SUM(Q118:R118)</f>
        <v>200</v>
      </c>
      <c r="Q118" s="44">
        <v>200</v>
      </c>
      <c r="R118" s="35"/>
      <c r="S118" s="2">
        <f>SUM(T118:U118)</f>
        <v>200</v>
      </c>
      <c r="T118" s="43">
        <v>200</v>
      </c>
      <c r="U118" s="33"/>
      <c r="V118" s="38"/>
    </row>
    <row r="119" spans="1:22" ht="21" x14ac:dyDescent="0.15">
      <c r="A119" s="50">
        <v>1353</v>
      </c>
      <c r="B119" s="32" t="s">
        <v>273</v>
      </c>
      <c r="C119" s="33"/>
      <c r="D119" s="34">
        <f t="shared" si="21"/>
        <v>0</v>
      </c>
      <c r="E119" s="35"/>
      <c r="F119" s="35"/>
      <c r="G119" s="34">
        <f>SUM(H119:I119)</f>
        <v>0</v>
      </c>
      <c r="H119" s="35">
        <v>0</v>
      </c>
      <c r="I119" s="35"/>
      <c r="J119" s="436">
        <f>SUM(K119:L119)</f>
        <v>0</v>
      </c>
      <c r="K119" s="438"/>
      <c r="L119" s="438"/>
      <c r="M119" s="29">
        <f t="shared" si="18"/>
        <v>0</v>
      </c>
      <c r="N119" s="29">
        <f t="shared" si="19"/>
        <v>0</v>
      </c>
      <c r="O119" s="29">
        <f t="shared" si="20"/>
        <v>0</v>
      </c>
      <c r="P119" s="34">
        <f>SUM(Q119:R119)</f>
        <v>0</v>
      </c>
      <c r="Q119" s="35"/>
      <c r="R119" s="35"/>
      <c r="S119" s="1">
        <f>SUM(T119:U119)</f>
        <v>0</v>
      </c>
      <c r="T119" s="33"/>
      <c r="U119" s="33"/>
      <c r="V119" s="38"/>
    </row>
    <row r="120" spans="1:22" s="25" customFormat="1" ht="50.25" customHeight="1" x14ac:dyDescent="0.15">
      <c r="A120" s="26" t="s">
        <v>157</v>
      </c>
      <c r="B120" s="27" t="s">
        <v>182</v>
      </c>
      <c r="C120" s="1" t="s">
        <v>158</v>
      </c>
      <c r="D120" s="28">
        <f t="shared" si="21"/>
        <v>250</v>
      </c>
      <c r="E120" s="28">
        <f>SUM(E122:E123)</f>
        <v>250</v>
      </c>
      <c r="F120" s="34">
        <f>SUM(F122:F123)</f>
        <v>0</v>
      </c>
      <c r="G120" s="28">
        <f t="shared" ref="G120:G136" si="26">SUM(H120:I120)</f>
        <v>200</v>
      </c>
      <c r="H120" s="28">
        <f>SUM(H122:H123)</f>
        <v>200</v>
      </c>
      <c r="I120" s="34">
        <f>SUM(I122:I123)</f>
        <v>0</v>
      </c>
      <c r="J120" s="433">
        <f t="shared" ref="J120" si="27">SUM(K120:L120)</f>
        <v>200</v>
      </c>
      <c r="K120" s="433">
        <f>SUM(K122:K123)</f>
        <v>200</v>
      </c>
      <c r="L120" s="436">
        <f>SUM(L122:L123)</f>
        <v>0</v>
      </c>
      <c r="M120" s="29">
        <f t="shared" si="18"/>
        <v>0</v>
      </c>
      <c r="N120" s="29">
        <f t="shared" si="19"/>
        <v>0</v>
      </c>
      <c r="O120" s="29">
        <f t="shared" si="20"/>
        <v>0</v>
      </c>
      <c r="P120" s="28">
        <f t="shared" ref="P120" si="28">SUM(Q120:R120)</f>
        <v>200</v>
      </c>
      <c r="Q120" s="28">
        <f>SUM(Q122:Q123)</f>
        <v>200</v>
      </c>
      <c r="R120" s="34">
        <f>SUM(R122:R123)</f>
        <v>0</v>
      </c>
      <c r="S120" s="2">
        <f t="shared" ref="S120:S136" si="29">SUM(T120:U120)</f>
        <v>200</v>
      </c>
      <c r="T120" s="2">
        <f>SUM(T122:T123)</f>
        <v>200</v>
      </c>
      <c r="U120" s="1">
        <f>SUM(U122:U123)</f>
        <v>0</v>
      </c>
      <c r="V120" s="30"/>
    </row>
    <row r="121" spans="1:22" ht="19.5" customHeight="1" x14ac:dyDescent="0.15">
      <c r="A121" s="31"/>
      <c r="B121" s="32" t="s">
        <v>5</v>
      </c>
      <c r="C121" s="33"/>
      <c r="D121" s="34"/>
      <c r="E121" s="35"/>
      <c r="F121" s="35"/>
      <c r="G121" s="34"/>
      <c r="H121" s="407"/>
      <c r="I121" s="35"/>
      <c r="J121" s="436"/>
      <c r="K121" s="435"/>
      <c r="L121" s="435"/>
      <c r="M121" s="29"/>
      <c r="N121" s="29"/>
      <c r="O121" s="29"/>
      <c r="P121" s="34"/>
      <c r="Q121" s="452"/>
      <c r="R121" s="452"/>
      <c r="S121" s="1"/>
      <c r="T121" s="37"/>
      <c r="U121" s="37"/>
      <c r="V121" s="38"/>
    </row>
    <row r="122" spans="1:22" ht="45.75" customHeight="1" x14ac:dyDescent="0.15">
      <c r="A122" s="31" t="s">
        <v>159</v>
      </c>
      <c r="B122" s="32" t="s">
        <v>160</v>
      </c>
      <c r="C122" s="33" t="s">
        <v>9</v>
      </c>
      <c r="D122" s="28">
        <f t="shared" si="21"/>
        <v>250</v>
      </c>
      <c r="E122" s="44">
        <v>250</v>
      </c>
      <c r="F122" s="46">
        <v>0</v>
      </c>
      <c r="G122" s="28">
        <f t="shared" si="26"/>
        <v>200</v>
      </c>
      <c r="H122" s="44">
        <v>200</v>
      </c>
      <c r="I122" s="46">
        <v>0</v>
      </c>
      <c r="J122" s="433">
        <f t="shared" ref="J122:J124" si="30">SUM(K122:L122)</f>
        <v>200</v>
      </c>
      <c r="K122" s="442">
        <v>200</v>
      </c>
      <c r="L122" s="442">
        <v>0</v>
      </c>
      <c r="M122" s="29">
        <f t="shared" si="18"/>
        <v>0</v>
      </c>
      <c r="N122" s="29">
        <f t="shared" si="19"/>
        <v>0</v>
      </c>
      <c r="O122" s="29">
        <f t="shared" si="20"/>
        <v>0</v>
      </c>
      <c r="P122" s="28">
        <f t="shared" ref="P122:P124" si="31">SUM(Q122:R122)</f>
        <v>200</v>
      </c>
      <c r="Q122" s="453">
        <v>200</v>
      </c>
      <c r="R122" s="453">
        <v>0</v>
      </c>
      <c r="S122" s="2">
        <f t="shared" si="29"/>
        <v>200</v>
      </c>
      <c r="T122" s="57">
        <v>200</v>
      </c>
      <c r="U122" s="57">
        <v>0</v>
      </c>
      <c r="V122" s="38"/>
    </row>
    <row r="123" spans="1:22" ht="38.25" customHeight="1" x14ac:dyDescent="0.15">
      <c r="A123" s="31" t="s">
        <v>161</v>
      </c>
      <c r="B123" s="32" t="s">
        <v>162</v>
      </c>
      <c r="C123" s="33" t="s">
        <v>9</v>
      </c>
      <c r="D123" s="34">
        <f t="shared" si="21"/>
        <v>0</v>
      </c>
      <c r="E123" s="35"/>
      <c r="F123" s="35"/>
      <c r="G123" s="34">
        <f t="shared" si="26"/>
        <v>0</v>
      </c>
      <c r="H123" s="35"/>
      <c r="I123" s="35"/>
      <c r="J123" s="436">
        <f t="shared" si="30"/>
        <v>0</v>
      </c>
      <c r="K123" s="435"/>
      <c r="L123" s="435"/>
      <c r="M123" s="29">
        <f t="shared" si="18"/>
        <v>0</v>
      </c>
      <c r="N123" s="29">
        <f t="shared" si="19"/>
        <v>0</v>
      </c>
      <c r="O123" s="29">
        <f t="shared" si="20"/>
        <v>0</v>
      </c>
      <c r="P123" s="34">
        <f t="shared" si="31"/>
        <v>0</v>
      </c>
      <c r="Q123" s="452"/>
      <c r="R123" s="452"/>
      <c r="S123" s="1">
        <f t="shared" si="29"/>
        <v>0</v>
      </c>
      <c r="T123" s="37"/>
      <c r="U123" s="37"/>
      <c r="V123" s="38"/>
    </row>
    <row r="124" spans="1:22" s="25" customFormat="1" ht="50.25" customHeight="1" x14ac:dyDescent="0.15">
      <c r="A124" s="26" t="s">
        <v>163</v>
      </c>
      <c r="B124" s="27" t="s">
        <v>164</v>
      </c>
      <c r="C124" s="1" t="s">
        <v>165</v>
      </c>
      <c r="D124" s="34">
        <f t="shared" si="21"/>
        <v>0</v>
      </c>
      <c r="E124" s="34">
        <f>SUM(E126:E127)</f>
        <v>0</v>
      </c>
      <c r="F124" s="34">
        <f>SUM(F126:F127)</f>
        <v>0</v>
      </c>
      <c r="G124" s="34">
        <f t="shared" si="26"/>
        <v>0</v>
      </c>
      <c r="H124" s="34">
        <f>SUM(H126:H127)</f>
        <v>0</v>
      </c>
      <c r="I124" s="34">
        <f>SUM(I126:I127)</f>
        <v>0</v>
      </c>
      <c r="J124" s="436">
        <f t="shared" si="30"/>
        <v>0</v>
      </c>
      <c r="K124" s="436">
        <f>SUM(K126:K127)</f>
        <v>0</v>
      </c>
      <c r="L124" s="436">
        <f>SUM(L126:L127)</f>
        <v>0</v>
      </c>
      <c r="M124" s="29">
        <f t="shared" si="18"/>
        <v>0</v>
      </c>
      <c r="N124" s="29">
        <f t="shared" si="19"/>
        <v>0</v>
      </c>
      <c r="O124" s="29">
        <f t="shared" si="20"/>
        <v>0</v>
      </c>
      <c r="P124" s="34">
        <f t="shared" si="31"/>
        <v>0</v>
      </c>
      <c r="Q124" s="34">
        <f>SUM(Q126:Q127)</f>
        <v>0</v>
      </c>
      <c r="R124" s="34">
        <f>SUM(R126:R127)</f>
        <v>0</v>
      </c>
      <c r="S124" s="1">
        <f t="shared" si="29"/>
        <v>0</v>
      </c>
      <c r="T124" s="1">
        <f>SUM(T126:T127)</f>
        <v>0</v>
      </c>
      <c r="U124" s="1">
        <f>SUM(U126:U127)</f>
        <v>0</v>
      </c>
      <c r="V124" s="30"/>
    </row>
    <row r="125" spans="1:22" ht="20.25" customHeight="1" x14ac:dyDescent="0.15">
      <c r="A125" s="31"/>
      <c r="B125" s="32" t="s">
        <v>5</v>
      </c>
      <c r="C125" s="33"/>
      <c r="D125" s="34"/>
      <c r="E125" s="35"/>
      <c r="F125" s="35"/>
      <c r="G125" s="34"/>
      <c r="H125" s="35"/>
      <c r="I125" s="35"/>
      <c r="J125" s="436"/>
      <c r="K125" s="438"/>
      <c r="L125" s="438"/>
      <c r="M125" s="29"/>
      <c r="N125" s="29"/>
      <c r="O125" s="29"/>
      <c r="P125" s="34"/>
      <c r="Q125" s="35"/>
      <c r="R125" s="35"/>
      <c r="S125" s="1"/>
      <c r="T125" s="33"/>
      <c r="U125" s="33"/>
      <c r="V125" s="38"/>
    </row>
    <row r="126" spans="1:22" ht="52.5" x14ac:dyDescent="0.15">
      <c r="A126" s="50">
        <v>1371</v>
      </c>
      <c r="B126" s="32" t="s">
        <v>272</v>
      </c>
      <c r="C126" s="33"/>
      <c r="D126" s="34">
        <f t="shared" si="21"/>
        <v>0</v>
      </c>
      <c r="E126" s="35"/>
      <c r="F126" s="35"/>
      <c r="G126" s="34">
        <f>SUM(H126:I126)</f>
        <v>0</v>
      </c>
      <c r="H126" s="35"/>
      <c r="I126" s="35"/>
      <c r="J126" s="436">
        <f>SUM(K126:L126)</f>
        <v>0</v>
      </c>
      <c r="K126" s="438"/>
      <c r="L126" s="438"/>
      <c r="M126" s="29">
        <f t="shared" si="18"/>
        <v>0</v>
      </c>
      <c r="N126" s="29">
        <f t="shared" si="19"/>
        <v>0</v>
      </c>
      <c r="O126" s="29">
        <f t="shared" si="20"/>
        <v>0</v>
      </c>
      <c r="P126" s="34">
        <f>SUM(Q126:R126)</f>
        <v>0</v>
      </c>
      <c r="Q126" s="35"/>
      <c r="R126" s="35"/>
      <c r="S126" s="1">
        <f>SUM(T126:U126)</f>
        <v>0</v>
      </c>
      <c r="T126" s="33"/>
      <c r="U126" s="33"/>
      <c r="V126" s="38"/>
    </row>
    <row r="127" spans="1:22" ht="67.5" customHeight="1" x14ac:dyDescent="0.15">
      <c r="A127" s="31" t="s">
        <v>166</v>
      </c>
      <c r="B127" s="32" t="s">
        <v>167</v>
      </c>
      <c r="C127" s="33" t="s">
        <v>9</v>
      </c>
      <c r="D127" s="34">
        <f t="shared" si="21"/>
        <v>0</v>
      </c>
      <c r="E127" s="35"/>
      <c r="F127" s="35"/>
      <c r="G127" s="34">
        <f>SUM(H127:I127)</f>
        <v>0</v>
      </c>
      <c r="H127" s="35"/>
      <c r="I127" s="35"/>
      <c r="J127" s="436">
        <f>SUM(K127:L127)</f>
        <v>0</v>
      </c>
      <c r="K127" s="438"/>
      <c r="L127" s="438"/>
      <c r="M127" s="29">
        <f t="shared" si="18"/>
        <v>0</v>
      </c>
      <c r="N127" s="29">
        <f t="shared" si="19"/>
        <v>0</v>
      </c>
      <c r="O127" s="29">
        <f t="shared" si="20"/>
        <v>0</v>
      </c>
      <c r="P127" s="34">
        <f>SUM(Q127:R127)</f>
        <v>0</v>
      </c>
      <c r="Q127" s="35"/>
      <c r="R127" s="35"/>
      <c r="S127" s="1">
        <f>SUM(T127:U127)</f>
        <v>0</v>
      </c>
      <c r="T127" s="33"/>
      <c r="U127" s="33"/>
      <c r="V127" s="38"/>
    </row>
    <row r="128" spans="1:22" s="25" customFormat="1" ht="42.75" customHeight="1" x14ac:dyDescent="0.15">
      <c r="A128" s="26" t="s">
        <v>168</v>
      </c>
      <c r="B128" s="27" t="s">
        <v>169</v>
      </c>
      <c r="C128" s="1" t="s">
        <v>170</v>
      </c>
      <c r="D128" s="28">
        <f t="shared" si="21"/>
        <v>0</v>
      </c>
      <c r="E128" s="34">
        <f>SUM(E130:E131)</f>
        <v>0</v>
      </c>
      <c r="F128" s="28">
        <f>SUM(F130:F131)</f>
        <v>0</v>
      </c>
      <c r="G128" s="34">
        <f t="shared" si="26"/>
        <v>0</v>
      </c>
      <c r="H128" s="34">
        <f>SUM(H130:H131)</f>
        <v>0</v>
      </c>
      <c r="I128" s="34">
        <f>SUM(I130:I131)</f>
        <v>0</v>
      </c>
      <c r="J128" s="436">
        <f t="shared" ref="J128" si="32">SUM(K128:L128)</f>
        <v>0</v>
      </c>
      <c r="K128" s="436">
        <f>SUM(K130:K131)</f>
        <v>0</v>
      </c>
      <c r="L128" s="436">
        <f>SUM(L130:L131)</f>
        <v>0</v>
      </c>
      <c r="M128" s="29">
        <f t="shared" si="18"/>
        <v>0</v>
      </c>
      <c r="N128" s="29">
        <f t="shared" si="19"/>
        <v>0</v>
      </c>
      <c r="O128" s="29">
        <f t="shared" si="20"/>
        <v>0</v>
      </c>
      <c r="P128" s="34">
        <f t="shared" ref="P128" si="33">SUM(Q128:R128)</f>
        <v>0</v>
      </c>
      <c r="Q128" s="34">
        <f>SUM(Q130:Q131)</f>
        <v>0</v>
      </c>
      <c r="R128" s="34">
        <f>SUM(R130:R131)</f>
        <v>0</v>
      </c>
      <c r="S128" s="1">
        <f t="shared" si="29"/>
        <v>0</v>
      </c>
      <c r="T128" s="1">
        <f>SUM(T130:T131)</f>
        <v>0</v>
      </c>
      <c r="U128" s="1">
        <f>SUM(U130:U131)</f>
        <v>0</v>
      </c>
      <c r="V128" s="30"/>
    </row>
    <row r="129" spans="1:22" ht="20.25" customHeight="1" x14ac:dyDescent="0.15">
      <c r="A129" s="31"/>
      <c r="B129" s="32" t="s">
        <v>5</v>
      </c>
      <c r="C129" s="33"/>
      <c r="D129" s="34"/>
      <c r="E129" s="35"/>
      <c r="F129" s="35"/>
      <c r="G129" s="34"/>
      <c r="H129" s="35"/>
      <c r="I129" s="35"/>
      <c r="J129" s="436"/>
      <c r="K129" s="438"/>
      <c r="L129" s="438"/>
      <c r="M129" s="29"/>
      <c r="N129" s="29"/>
      <c r="O129" s="29"/>
      <c r="P129" s="34"/>
      <c r="Q129" s="35"/>
      <c r="R129" s="35"/>
      <c r="S129" s="1"/>
      <c r="T129" s="33"/>
      <c r="U129" s="33"/>
      <c r="V129" s="38"/>
    </row>
    <row r="130" spans="1:22" ht="78.75" customHeight="1" x14ac:dyDescent="0.15">
      <c r="A130" s="31" t="s">
        <v>171</v>
      </c>
      <c r="B130" s="32" t="s">
        <v>172</v>
      </c>
      <c r="C130" s="33"/>
      <c r="D130" s="34">
        <f>SUM(E130:F130)</f>
        <v>0</v>
      </c>
      <c r="E130" s="35"/>
      <c r="F130" s="35"/>
      <c r="G130" s="34">
        <f>SUM(H130:I130)</f>
        <v>0</v>
      </c>
      <c r="H130" s="35"/>
      <c r="I130" s="35"/>
      <c r="J130" s="436">
        <f>SUM(K130:L130)</f>
        <v>0</v>
      </c>
      <c r="K130" s="438"/>
      <c r="L130" s="438"/>
      <c r="M130" s="29">
        <f t="shared" si="18"/>
        <v>0</v>
      </c>
      <c r="N130" s="29">
        <f t="shared" si="19"/>
        <v>0</v>
      </c>
      <c r="O130" s="29">
        <f t="shared" si="20"/>
        <v>0</v>
      </c>
      <c r="P130" s="34">
        <f>SUM(Q130:R130)</f>
        <v>0</v>
      </c>
      <c r="Q130" s="35"/>
      <c r="R130" s="35"/>
      <c r="S130" s="1">
        <f>SUM(T130:U130)</f>
        <v>0</v>
      </c>
      <c r="T130" s="33"/>
      <c r="U130" s="33"/>
      <c r="V130" s="38"/>
    </row>
    <row r="131" spans="1:22" ht="53.25" customHeight="1" x14ac:dyDescent="0.15">
      <c r="A131" s="50">
        <v>1382</v>
      </c>
      <c r="B131" s="32" t="s">
        <v>271</v>
      </c>
      <c r="C131" s="33"/>
      <c r="D131" s="28">
        <f>SUM(E131:F131)</f>
        <v>0</v>
      </c>
      <c r="E131" s="35"/>
      <c r="F131" s="44">
        <v>0</v>
      </c>
      <c r="G131" s="34">
        <f>SUM(H131:I131)</f>
        <v>0</v>
      </c>
      <c r="H131" s="35"/>
      <c r="I131" s="35"/>
      <c r="J131" s="436">
        <f>SUM(K131:L131)</f>
        <v>0</v>
      </c>
      <c r="K131" s="438"/>
      <c r="L131" s="438"/>
      <c r="M131" s="29">
        <f t="shared" si="18"/>
        <v>0</v>
      </c>
      <c r="N131" s="29">
        <f t="shared" si="19"/>
        <v>0</v>
      </c>
      <c r="O131" s="29">
        <f t="shared" si="20"/>
        <v>0</v>
      </c>
      <c r="P131" s="34">
        <f>SUM(Q131:R131)</f>
        <v>0</v>
      </c>
      <c r="Q131" s="35"/>
      <c r="R131" s="35"/>
      <c r="S131" s="1">
        <f>SUM(T131:U131)</f>
        <v>0</v>
      </c>
      <c r="T131" s="33"/>
      <c r="U131" s="33"/>
      <c r="V131" s="38"/>
    </row>
    <row r="132" spans="1:22" s="25" customFormat="1" ht="42" customHeight="1" x14ac:dyDescent="0.15">
      <c r="A132" s="26" t="s">
        <v>173</v>
      </c>
      <c r="B132" s="27" t="s">
        <v>174</v>
      </c>
      <c r="C132" s="1" t="s">
        <v>175</v>
      </c>
      <c r="D132" s="34">
        <f>SUM(D134+D136)</f>
        <v>142485.4</v>
      </c>
      <c r="E132" s="34">
        <f>SUM(E134:E136)</f>
        <v>142477.4</v>
      </c>
      <c r="F132" s="28">
        <f>SUM(F134:F136)</f>
        <v>230008</v>
      </c>
      <c r="G132" s="28">
        <f>SUM(H132+I132-G135)</f>
        <v>30260.399999999994</v>
      </c>
      <c r="H132" s="28">
        <f>SUM(H134:H136)</f>
        <v>30260.400000000001</v>
      </c>
      <c r="I132" s="28">
        <f>SUM(I134:I136)</f>
        <v>118491.1</v>
      </c>
      <c r="J132" s="433">
        <f t="shared" ref="J132" si="34">SUM(K132:L132)</f>
        <v>15000</v>
      </c>
      <c r="K132" s="433">
        <f>SUM(K134:K136)</f>
        <v>15000</v>
      </c>
      <c r="L132" s="436">
        <f>SUM(L134:L136)</f>
        <v>0</v>
      </c>
      <c r="M132" s="29">
        <f t="shared" si="18"/>
        <v>-15260.399999999994</v>
      </c>
      <c r="N132" s="29">
        <f t="shared" si="19"/>
        <v>-15260.400000000001</v>
      </c>
      <c r="O132" s="29">
        <f t="shared" si="20"/>
        <v>-118491.1</v>
      </c>
      <c r="P132" s="34">
        <f t="shared" ref="P132" si="35">SUM(Q132:R132)</f>
        <v>15000</v>
      </c>
      <c r="Q132" s="34">
        <f>SUM(Q134:Q136)</f>
        <v>15000</v>
      </c>
      <c r="R132" s="34">
        <f>SUM(R134:R136)</f>
        <v>0</v>
      </c>
      <c r="S132" s="1">
        <f t="shared" si="29"/>
        <v>15000</v>
      </c>
      <c r="T132" s="1">
        <f>SUM(T134:T136)</f>
        <v>15000</v>
      </c>
      <c r="U132" s="1">
        <f>SUM(U134:U136)</f>
        <v>0</v>
      </c>
      <c r="V132" s="30"/>
    </row>
    <row r="133" spans="1:22" ht="12.75" customHeight="1" x14ac:dyDescent="0.15">
      <c r="A133" s="31"/>
      <c r="B133" s="32" t="s">
        <v>5</v>
      </c>
      <c r="C133" s="33"/>
      <c r="D133" s="34"/>
      <c r="E133" s="35"/>
      <c r="F133" s="35"/>
      <c r="G133" s="34"/>
      <c r="H133" s="35"/>
      <c r="I133" s="35"/>
      <c r="J133" s="436"/>
      <c r="K133" s="435"/>
      <c r="L133" s="435"/>
      <c r="M133" s="29"/>
      <c r="N133" s="29"/>
      <c r="O133" s="29"/>
      <c r="P133" s="34"/>
      <c r="Q133" s="452"/>
      <c r="R133" s="452"/>
      <c r="S133" s="1"/>
      <c r="T133" s="37"/>
      <c r="U133" s="37"/>
      <c r="V133" s="38"/>
    </row>
    <row r="134" spans="1:22" ht="26.25" customHeight="1" x14ac:dyDescent="0.15">
      <c r="A134" s="31" t="s">
        <v>176</v>
      </c>
      <c r="B134" s="32" t="s">
        <v>177</v>
      </c>
      <c r="C134" s="33" t="s">
        <v>9</v>
      </c>
      <c r="D134" s="28">
        <f t="shared" si="21"/>
        <v>8</v>
      </c>
      <c r="E134" s="35"/>
      <c r="F134" s="44">
        <v>8</v>
      </c>
      <c r="G134" s="34">
        <f t="shared" si="26"/>
        <v>0</v>
      </c>
      <c r="H134" s="35"/>
      <c r="I134" s="35"/>
      <c r="J134" s="436">
        <f t="shared" ref="J134:J136" si="36">SUM(K134:L134)</f>
        <v>0</v>
      </c>
      <c r="K134" s="435"/>
      <c r="L134" s="435"/>
      <c r="M134" s="29">
        <f t="shared" si="18"/>
        <v>0</v>
      </c>
      <c r="N134" s="29">
        <f t="shared" si="19"/>
        <v>0</v>
      </c>
      <c r="O134" s="29">
        <f t="shared" si="20"/>
        <v>0</v>
      </c>
      <c r="P134" s="34">
        <f t="shared" ref="P134:P136" si="37">SUM(Q134:R134)</f>
        <v>0</v>
      </c>
      <c r="Q134" s="452"/>
      <c r="R134" s="452"/>
      <c r="S134" s="1">
        <f t="shared" si="29"/>
        <v>0</v>
      </c>
      <c r="T134" s="37"/>
      <c r="U134" s="37"/>
      <c r="V134" s="38"/>
    </row>
    <row r="135" spans="1:22" ht="27" customHeight="1" x14ac:dyDescent="0.15">
      <c r="A135" s="31" t="s">
        <v>178</v>
      </c>
      <c r="B135" s="32" t="s">
        <v>179</v>
      </c>
      <c r="C135" s="33" t="s">
        <v>9</v>
      </c>
      <c r="D135" s="28">
        <f>SUM(F135)</f>
        <v>230000</v>
      </c>
      <c r="E135" s="35"/>
      <c r="F135" s="44">
        <v>230000</v>
      </c>
      <c r="G135" s="34">
        <f t="shared" si="26"/>
        <v>118491.1</v>
      </c>
      <c r="H135" s="35"/>
      <c r="I135" s="46">
        <v>118491.1</v>
      </c>
      <c r="J135" s="436">
        <f t="shared" si="36"/>
        <v>0</v>
      </c>
      <c r="K135" s="435"/>
      <c r="L135" s="435"/>
      <c r="M135" s="29">
        <f t="shared" si="18"/>
        <v>-118491.1</v>
      </c>
      <c r="N135" s="29">
        <f t="shared" si="19"/>
        <v>0</v>
      </c>
      <c r="O135" s="29">
        <f t="shared" si="20"/>
        <v>-118491.1</v>
      </c>
      <c r="P135" s="34">
        <f t="shared" si="37"/>
        <v>0</v>
      </c>
      <c r="Q135" s="452"/>
      <c r="R135" s="452"/>
      <c r="S135" s="1">
        <f t="shared" si="29"/>
        <v>0</v>
      </c>
      <c r="T135" s="37"/>
      <c r="U135" s="37"/>
      <c r="V135" s="38"/>
    </row>
    <row r="136" spans="1:22" ht="45.75" customHeight="1" thickBot="1" x14ac:dyDescent="0.2">
      <c r="A136" s="58" t="s">
        <v>180</v>
      </c>
      <c r="B136" s="59" t="s">
        <v>181</v>
      </c>
      <c r="C136" s="60" t="s">
        <v>9</v>
      </c>
      <c r="D136" s="34">
        <f t="shared" si="21"/>
        <v>142477.4</v>
      </c>
      <c r="E136" s="366">
        <v>142477.4</v>
      </c>
      <c r="F136" s="61">
        <v>0</v>
      </c>
      <c r="G136" s="28">
        <f t="shared" si="26"/>
        <v>30260.400000000001</v>
      </c>
      <c r="H136" s="61">
        <v>30260.400000000001</v>
      </c>
      <c r="I136" s="61">
        <v>0</v>
      </c>
      <c r="J136" s="433">
        <f t="shared" si="36"/>
        <v>15000</v>
      </c>
      <c r="K136" s="443">
        <v>15000</v>
      </c>
      <c r="L136" s="444"/>
      <c r="M136" s="29">
        <f t="shared" si="18"/>
        <v>-15260.400000000001</v>
      </c>
      <c r="N136" s="29">
        <f t="shared" si="19"/>
        <v>-15260.400000000001</v>
      </c>
      <c r="O136" s="29">
        <f t="shared" si="20"/>
        <v>0</v>
      </c>
      <c r="P136" s="34">
        <f t="shared" si="37"/>
        <v>15000</v>
      </c>
      <c r="Q136" s="454">
        <v>15000</v>
      </c>
      <c r="R136" s="455"/>
      <c r="S136" s="1">
        <f t="shared" si="29"/>
        <v>15000</v>
      </c>
      <c r="T136" s="62">
        <v>15000</v>
      </c>
      <c r="U136" s="63"/>
      <c r="V136" s="64" t="s">
        <v>587</v>
      </c>
    </row>
    <row r="137" spans="1:22" x14ac:dyDescent="0.15">
      <c r="A137" s="65"/>
      <c r="B137" s="66"/>
      <c r="C137" s="65"/>
      <c r="D137" s="67"/>
      <c r="E137" s="67"/>
      <c r="F137" s="67"/>
      <c r="G137" s="67"/>
      <c r="H137" s="67"/>
      <c r="I137" s="67"/>
      <c r="J137" s="425"/>
      <c r="K137" s="425"/>
      <c r="L137" s="425"/>
      <c r="M137" s="68"/>
      <c r="N137" s="68"/>
      <c r="O137" s="68"/>
      <c r="P137" s="446"/>
      <c r="Q137" s="446"/>
      <c r="R137" s="446"/>
      <c r="S137" s="15"/>
      <c r="T137" s="15"/>
      <c r="U137" s="15"/>
    </row>
    <row r="138" spans="1:22" x14ac:dyDescent="0.15">
      <c r="A138" s="65"/>
      <c r="B138" s="66"/>
      <c r="C138" s="65"/>
      <c r="D138" s="67"/>
      <c r="E138" s="67"/>
      <c r="F138" s="67"/>
      <c r="G138" s="67"/>
      <c r="H138" s="67"/>
      <c r="I138" s="67"/>
      <c r="J138" s="425"/>
      <c r="K138" s="425"/>
      <c r="L138" s="425"/>
      <c r="M138" s="68"/>
      <c r="N138" s="68"/>
      <c r="O138" s="68"/>
      <c r="P138" s="446"/>
      <c r="Q138" s="446"/>
      <c r="R138" s="446"/>
      <c r="S138" s="15"/>
      <c r="T138" s="15"/>
      <c r="U138" s="15"/>
    </row>
    <row r="139" spans="1:22" x14ac:dyDescent="0.15">
      <c r="A139" s="65"/>
      <c r="B139" s="66"/>
      <c r="C139" s="65"/>
      <c r="D139" s="67"/>
      <c r="E139" s="67"/>
      <c r="F139" s="67"/>
      <c r="G139" s="67"/>
      <c r="H139" s="67"/>
      <c r="I139" s="67"/>
      <c r="J139" s="425"/>
      <c r="K139" s="425"/>
      <c r="L139" s="425"/>
      <c r="M139" s="68"/>
      <c r="N139" s="68"/>
      <c r="O139" s="68"/>
      <c r="P139" s="446"/>
      <c r="Q139" s="446"/>
      <c r="R139" s="446"/>
      <c r="S139" s="15"/>
      <c r="T139" s="15"/>
      <c r="U139" s="15"/>
    </row>
  </sheetData>
  <mergeCells count="24">
    <mergeCell ref="V6:V7"/>
    <mergeCell ref="B5:B7"/>
    <mergeCell ref="A5:A7"/>
    <mergeCell ref="J5:L5"/>
    <mergeCell ref="P5:R5"/>
    <mergeCell ref="S5:U5"/>
    <mergeCell ref="H6:I6"/>
    <mergeCell ref="C5:C7"/>
    <mergeCell ref="S2:V2"/>
    <mergeCell ref="A3:U3"/>
    <mergeCell ref="K6:L6"/>
    <mergeCell ref="J6:J7"/>
    <mergeCell ref="P6:P7"/>
    <mergeCell ref="Q6:R6"/>
    <mergeCell ref="E6:F6"/>
    <mergeCell ref="G6:G7"/>
    <mergeCell ref="D6:D7"/>
    <mergeCell ref="D5:F5"/>
    <mergeCell ref="G5:I5"/>
    <mergeCell ref="M5:O5"/>
    <mergeCell ref="M6:M7"/>
    <mergeCell ref="N6:O6"/>
    <mergeCell ref="T6:U6"/>
    <mergeCell ref="S6:S7"/>
  </mergeCells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workbookViewId="0">
      <selection activeCell="V6" sqref="V6:V7"/>
    </sheetView>
  </sheetViews>
  <sheetFormatPr defaultRowHeight="12.75" x14ac:dyDescent="0.2"/>
  <cols>
    <col min="1" max="1" width="11" style="69" customWidth="1"/>
    <col min="2" max="2" width="58.6640625" style="69" customWidth="1"/>
    <col min="3" max="3" width="9.1640625" style="69" customWidth="1"/>
    <col min="4" max="5" width="12.1640625" style="343" customWidth="1"/>
    <col min="6" max="12" width="11" style="343" customWidth="1"/>
    <col min="13" max="21" width="11" style="69" customWidth="1"/>
    <col min="22" max="22" width="14.1640625" style="69" customWidth="1"/>
    <col min="23" max="16384" width="9.33203125" style="69"/>
  </cols>
  <sheetData>
    <row r="1" spans="1:22" ht="18.75" customHeight="1" x14ac:dyDescent="0.25">
      <c r="U1" s="474" t="s">
        <v>578</v>
      </c>
      <c r="V1" s="474"/>
    </row>
    <row r="2" spans="1:22" s="71" customFormat="1" ht="43.5" customHeight="1" x14ac:dyDescent="0.2">
      <c r="A2" s="70"/>
      <c r="B2" s="70"/>
      <c r="C2" s="70"/>
      <c r="D2" s="368"/>
      <c r="E2" s="368"/>
      <c r="F2" s="368"/>
      <c r="G2" s="368"/>
      <c r="H2" s="368"/>
      <c r="I2" s="368"/>
      <c r="J2" s="368"/>
      <c r="K2" s="368"/>
      <c r="L2" s="368"/>
      <c r="M2" s="70"/>
      <c r="N2" s="70"/>
      <c r="O2" s="70"/>
      <c r="P2" s="70"/>
      <c r="Q2" s="475" t="s">
        <v>649</v>
      </c>
      <c r="R2" s="476"/>
      <c r="S2" s="476"/>
      <c r="T2" s="476"/>
      <c r="U2" s="476"/>
      <c r="V2" s="476"/>
    </row>
    <row r="3" spans="1:22" s="71" customFormat="1" ht="30.75" customHeight="1" x14ac:dyDescent="0.2">
      <c r="A3" s="479" t="s">
        <v>635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1"/>
      <c r="M3" s="70"/>
      <c r="N3" s="70"/>
      <c r="O3" s="70"/>
      <c r="P3" s="70"/>
      <c r="Q3" s="70"/>
      <c r="R3" s="70"/>
      <c r="S3" s="70"/>
      <c r="T3" s="70"/>
      <c r="U3" s="70"/>
      <c r="V3" s="72" t="s">
        <v>603</v>
      </c>
    </row>
    <row r="4" spans="1:22" s="71" customFormat="1" ht="13.5" customHeight="1" thickBot="1" x14ac:dyDescent="0.3">
      <c r="A4" s="73"/>
      <c r="B4" s="74"/>
      <c r="C4" s="74"/>
      <c r="D4" s="369"/>
      <c r="E4" s="478"/>
      <c r="F4" s="478"/>
      <c r="G4" s="409"/>
      <c r="H4" s="409"/>
      <c r="I4" s="409"/>
      <c r="J4" s="409"/>
      <c r="K4" s="369"/>
      <c r="L4" s="369"/>
      <c r="V4" s="16" t="s">
        <v>0</v>
      </c>
    </row>
    <row r="5" spans="1:22" ht="21" customHeight="1" x14ac:dyDescent="0.2">
      <c r="A5" s="489" t="s">
        <v>511</v>
      </c>
      <c r="B5" s="486" t="s">
        <v>237</v>
      </c>
      <c r="C5" s="483" t="s">
        <v>512</v>
      </c>
      <c r="D5" s="463" t="s">
        <v>630</v>
      </c>
      <c r="E5" s="463"/>
      <c r="F5" s="463"/>
      <c r="G5" s="463" t="s">
        <v>631</v>
      </c>
      <c r="H5" s="463"/>
      <c r="I5" s="463"/>
      <c r="J5" s="463" t="s">
        <v>573</v>
      </c>
      <c r="K5" s="463"/>
      <c r="L5" s="463"/>
      <c r="M5" s="477" t="s">
        <v>632</v>
      </c>
      <c r="N5" s="477"/>
      <c r="O5" s="477"/>
      <c r="P5" s="472" t="s">
        <v>581</v>
      </c>
      <c r="Q5" s="472"/>
      <c r="R5" s="472"/>
      <c r="S5" s="472" t="s">
        <v>633</v>
      </c>
      <c r="T5" s="472"/>
      <c r="U5" s="472"/>
      <c r="V5" s="17" t="s">
        <v>270</v>
      </c>
    </row>
    <row r="6" spans="1:22" ht="30" customHeight="1" x14ac:dyDescent="0.2">
      <c r="A6" s="490"/>
      <c r="B6" s="487"/>
      <c r="C6" s="484"/>
      <c r="D6" s="462" t="s">
        <v>4</v>
      </c>
      <c r="E6" s="462" t="s">
        <v>5</v>
      </c>
      <c r="F6" s="462"/>
      <c r="G6" s="462" t="s">
        <v>4</v>
      </c>
      <c r="H6" s="462" t="s">
        <v>5</v>
      </c>
      <c r="I6" s="462"/>
      <c r="J6" s="462" t="s">
        <v>4</v>
      </c>
      <c r="K6" s="462" t="s">
        <v>5</v>
      </c>
      <c r="L6" s="462"/>
      <c r="M6" s="473" t="s">
        <v>4</v>
      </c>
      <c r="N6" s="473" t="s">
        <v>5</v>
      </c>
      <c r="O6" s="473"/>
      <c r="P6" s="465" t="s">
        <v>4</v>
      </c>
      <c r="Q6" s="465" t="s">
        <v>5</v>
      </c>
      <c r="R6" s="465"/>
      <c r="S6" s="465" t="s">
        <v>4</v>
      </c>
      <c r="T6" s="465" t="s">
        <v>5</v>
      </c>
      <c r="U6" s="465"/>
      <c r="V6" s="466" t="s">
        <v>634</v>
      </c>
    </row>
    <row r="7" spans="1:22" ht="71.25" customHeight="1" thickBot="1" x14ac:dyDescent="0.25">
      <c r="A7" s="491"/>
      <c r="B7" s="488"/>
      <c r="C7" s="485"/>
      <c r="D7" s="462"/>
      <c r="E7" s="19" t="s">
        <v>6</v>
      </c>
      <c r="F7" s="19" t="s">
        <v>7</v>
      </c>
      <c r="G7" s="462"/>
      <c r="H7" s="19" t="s">
        <v>6</v>
      </c>
      <c r="I7" s="19" t="s">
        <v>7</v>
      </c>
      <c r="J7" s="462"/>
      <c r="K7" s="19" t="s">
        <v>6</v>
      </c>
      <c r="L7" s="19" t="s">
        <v>7</v>
      </c>
      <c r="M7" s="473"/>
      <c r="N7" s="75" t="s">
        <v>6</v>
      </c>
      <c r="O7" s="75" t="s">
        <v>7</v>
      </c>
      <c r="P7" s="465"/>
      <c r="Q7" s="18" t="s">
        <v>6</v>
      </c>
      <c r="R7" s="18" t="s">
        <v>7</v>
      </c>
      <c r="S7" s="465"/>
      <c r="T7" s="18" t="s">
        <v>6</v>
      </c>
      <c r="U7" s="18" t="s">
        <v>7</v>
      </c>
      <c r="V7" s="466"/>
    </row>
    <row r="8" spans="1:22" ht="18.75" customHeight="1" thickBot="1" x14ac:dyDescent="0.25">
      <c r="A8" s="76">
        <v>1</v>
      </c>
      <c r="B8" s="76">
        <v>2</v>
      </c>
      <c r="C8" s="76" t="s">
        <v>190</v>
      </c>
      <c r="D8" s="348">
        <v>4</v>
      </c>
      <c r="E8" s="348">
        <v>5</v>
      </c>
      <c r="F8" s="348">
        <v>6</v>
      </c>
      <c r="G8" s="367">
        <v>7</v>
      </c>
      <c r="H8" s="367">
        <v>8</v>
      </c>
      <c r="I8" s="367">
        <v>9</v>
      </c>
      <c r="J8" s="404">
        <v>10</v>
      </c>
      <c r="K8" s="404">
        <v>11</v>
      </c>
      <c r="L8" s="404">
        <v>12</v>
      </c>
      <c r="M8" s="21">
        <v>13</v>
      </c>
      <c r="N8" s="21">
        <v>14</v>
      </c>
      <c r="O8" s="21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4">
        <v>22</v>
      </c>
    </row>
    <row r="9" spans="1:22" s="84" customFormat="1" ht="21.75" x14ac:dyDescent="0.2">
      <c r="A9" s="77">
        <v>8010</v>
      </c>
      <c r="B9" s="78" t="s">
        <v>604</v>
      </c>
      <c r="C9" s="79"/>
      <c r="D9" s="370">
        <f>SUM(E9:F9)</f>
        <v>-137524.40000000014</v>
      </c>
      <c r="E9" s="370">
        <f>SUM(E11+E66)</f>
        <v>-597453.10000000009</v>
      </c>
      <c r="F9" s="371">
        <f>SUM(F11+F66)</f>
        <v>459928.69999999995</v>
      </c>
      <c r="G9" s="370">
        <f>SUM(H9:I9)</f>
        <v>600090</v>
      </c>
      <c r="H9" s="370">
        <f>SUM(H11+H66)</f>
        <v>0</v>
      </c>
      <c r="I9" s="371">
        <f>SUM(I11+I66)</f>
        <v>600090</v>
      </c>
      <c r="J9" s="370">
        <f>SUM(K9:L9)</f>
        <v>0</v>
      </c>
      <c r="K9" s="370">
        <f>SUM(K11+K66)</f>
        <v>0</v>
      </c>
      <c r="L9" s="371">
        <f>SUM(L11+L66)</f>
        <v>0</v>
      </c>
      <c r="M9" s="82">
        <f>J9-G9</f>
        <v>-600090</v>
      </c>
      <c r="N9" s="82">
        <f>K9-H9</f>
        <v>0</v>
      </c>
      <c r="O9" s="82">
        <f>L9-I9</f>
        <v>-600090</v>
      </c>
      <c r="P9" s="80">
        <f>SUM(Q9:R9)</f>
        <v>0</v>
      </c>
      <c r="Q9" s="80">
        <f>SUM(Q11+Q66)</f>
        <v>0</v>
      </c>
      <c r="R9" s="81">
        <f>SUM(R11+R66)</f>
        <v>0</v>
      </c>
      <c r="S9" s="80">
        <f>SUM(T9:U9)</f>
        <v>0</v>
      </c>
      <c r="T9" s="80">
        <f>SUM(T11+T66)</f>
        <v>0</v>
      </c>
      <c r="U9" s="81">
        <f>SUM(U11+U66)</f>
        <v>0</v>
      </c>
      <c r="V9" s="83"/>
    </row>
    <row r="10" spans="1:22" s="84" customFormat="1" ht="12.75" customHeight="1" x14ac:dyDescent="0.2">
      <c r="A10" s="85"/>
      <c r="B10" s="86" t="s">
        <v>5</v>
      </c>
      <c r="C10" s="87"/>
      <c r="D10" s="352"/>
      <c r="E10" s="372"/>
      <c r="F10" s="373"/>
      <c r="G10" s="352"/>
      <c r="H10" s="372"/>
      <c r="I10" s="373"/>
      <c r="J10" s="352"/>
      <c r="K10" s="372"/>
      <c r="L10" s="373"/>
      <c r="M10" s="82">
        <f t="shared" ref="M10:M73" si="0">J10-G10</f>
        <v>0</v>
      </c>
      <c r="N10" s="82">
        <f t="shared" ref="N10:N71" si="1">K10-H10</f>
        <v>0</v>
      </c>
      <c r="O10" s="82">
        <f t="shared" ref="O10:O73" si="2">L10-I10</f>
        <v>0</v>
      </c>
      <c r="P10" s="88"/>
      <c r="Q10" s="89"/>
      <c r="R10" s="90"/>
      <c r="S10" s="88"/>
      <c r="T10" s="89"/>
      <c r="U10" s="90"/>
      <c r="V10" s="91"/>
    </row>
    <row r="11" spans="1:22" ht="21.75" x14ac:dyDescent="0.2">
      <c r="A11" s="92">
        <v>8100</v>
      </c>
      <c r="B11" s="93" t="s">
        <v>605</v>
      </c>
      <c r="C11" s="94"/>
      <c r="D11" s="262">
        <f t="shared" ref="D11:L11" si="3">SUM(D13,D41)</f>
        <v>-137524.40000000008</v>
      </c>
      <c r="E11" s="262">
        <f t="shared" si="3"/>
        <v>-597453.10000000009</v>
      </c>
      <c r="F11" s="261">
        <f t="shared" si="3"/>
        <v>459928.69999999995</v>
      </c>
      <c r="G11" s="262">
        <f t="shared" si="3"/>
        <v>600090</v>
      </c>
      <c r="H11" s="262">
        <f t="shared" si="3"/>
        <v>0</v>
      </c>
      <c r="I11" s="261">
        <f t="shared" si="3"/>
        <v>600090</v>
      </c>
      <c r="J11" s="262">
        <f t="shared" si="3"/>
        <v>0</v>
      </c>
      <c r="K11" s="262">
        <f t="shared" si="3"/>
        <v>0</v>
      </c>
      <c r="L11" s="261">
        <f t="shared" si="3"/>
        <v>0</v>
      </c>
      <c r="M11" s="82">
        <f t="shared" si="0"/>
        <v>-600090</v>
      </c>
      <c r="N11" s="82">
        <f t="shared" si="1"/>
        <v>0</v>
      </c>
      <c r="O11" s="82">
        <f t="shared" si="2"/>
        <v>-600090</v>
      </c>
      <c r="P11" s="95">
        <f t="shared" ref="P11:U11" si="4">SUM(P13,P41)</f>
        <v>0</v>
      </c>
      <c r="Q11" s="95">
        <f t="shared" si="4"/>
        <v>0</v>
      </c>
      <c r="R11" s="96">
        <f t="shared" si="4"/>
        <v>0</v>
      </c>
      <c r="S11" s="95">
        <f t="shared" si="4"/>
        <v>0</v>
      </c>
      <c r="T11" s="95">
        <f t="shared" si="4"/>
        <v>0</v>
      </c>
      <c r="U11" s="96">
        <f t="shared" si="4"/>
        <v>0</v>
      </c>
      <c r="V11" s="97"/>
    </row>
    <row r="12" spans="1:22" ht="12.75" customHeight="1" x14ac:dyDescent="0.2">
      <c r="A12" s="92"/>
      <c r="B12" s="98" t="s">
        <v>5</v>
      </c>
      <c r="C12" s="94"/>
      <c r="D12" s="262"/>
      <c r="E12" s="262"/>
      <c r="F12" s="261"/>
      <c r="G12" s="262"/>
      <c r="H12" s="262"/>
      <c r="I12" s="261"/>
      <c r="J12" s="262"/>
      <c r="K12" s="262"/>
      <c r="L12" s="261"/>
      <c r="M12" s="82">
        <f t="shared" si="0"/>
        <v>0</v>
      </c>
      <c r="N12" s="82">
        <f t="shared" si="1"/>
        <v>0</v>
      </c>
      <c r="O12" s="82">
        <f t="shared" si="2"/>
        <v>0</v>
      </c>
      <c r="P12" s="95"/>
      <c r="Q12" s="95"/>
      <c r="R12" s="96"/>
      <c r="S12" s="95"/>
      <c r="T12" s="95"/>
      <c r="U12" s="96"/>
      <c r="V12" s="97"/>
    </row>
    <row r="13" spans="1:22" ht="24" customHeight="1" x14ac:dyDescent="0.2">
      <c r="A13" s="99">
        <v>8110</v>
      </c>
      <c r="B13" s="100" t="s">
        <v>513</v>
      </c>
      <c r="C13" s="94"/>
      <c r="D13" s="262">
        <f t="shared" ref="D13:L13" si="5">SUM(D15:D19)</f>
        <v>0</v>
      </c>
      <c r="E13" s="262">
        <f t="shared" si="5"/>
        <v>0</v>
      </c>
      <c r="F13" s="261">
        <f t="shared" si="5"/>
        <v>0</v>
      </c>
      <c r="G13" s="262">
        <f t="shared" si="5"/>
        <v>0</v>
      </c>
      <c r="H13" s="262">
        <f t="shared" si="5"/>
        <v>0</v>
      </c>
      <c r="I13" s="261">
        <f t="shared" si="5"/>
        <v>0</v>
      </c>
      <c r="J13" s="262">
        <f t="shared" si="5"/>
        <v>0</v>
      </c>
      <c r="K13" s="262">
        <f t="shared" si="5"/>
        <v>0</v>
      </c>
      <c r="L13" s="261">
        <f t="shared" si="5"/>
        <v>0</v>
      </c>
      <c r="M13" s="82">
        <f t="shared" si="0"/>
        <v>0</v>
      </c>
      <c r="N13" s="82">
        <f t="shared" si="1"/>
        <v>0</v>
      </c>
      <c r="O13" s="82">
        <f t="shared" si="2"/>
        <v>0</v>
      </c>
      <c r="P13" s="95">
        <f t="shared" ref="P13:U13" si="6">SUM(P15:P19)</f>
        <v>0</v>
      </c>
      <c r="Q13" s="95">
        <f t="shared" si="6"/>
        <v>0</v>
      </c>
      <c r="R13" s="96">
        <f t="shared" si="6"/>
        <v>0</v>
      </c>
      <c r="S13" s="95">
        <f t="shared" si="6"/>
        <v>0</v>
      </c>
      <c r="T13" s="95">
        <f t="shared" si="6"/>
        <v>0</v>
      </c>
      <c r="U13" s="96">
        <f t="shared" si="6"/>
        <v>0</v>
      </c>
      <c r="V13" s="97"/>
    </row>
    <row r="14" spans="1:22" ht="12.75" customHeight="1" x14ac:dyDescent="0.2">
      <c r="A14" s="99"/>
      <c r="B14" s="101" t="s">
        <v>5</v>
      </c>
      <c r="C14" s="94"/>
      <c r="D14" s="374"/>
      <c r="E14" s="375"/>
      <c r="F14" s="376"/>
      <c r="G14" s="374"/>
      <c r="H14" s="375"/>
      <c r="I14" s="376"/>
      <c r="J14" s="374"/>
      <c r="K14" s="375"/>
      <c r="L14" s="376"/>
      <c r="M14" s="82">
        <f t="shared" si="0"/>
        <v>0</v>
      </c>
      <c r="N14" s="82">
        <f t="shared" si="1"/>
        <v>0</v>
      </c>
      <c r="O14" s="82">
        <f t="shared" si="2"/>
        <v>0</v>
      </c>
      <c r="P14" s="102"/>
      <c r="Q14" s="103"/>
      <c r="R14" s="104"/>
      <c r="S14" s="102"/>
      <c r="T14" s="103"/>
      <c r="U14" s="104"/>
      <c r="V14" s="97"/>
    </row>
    <row r="15" spans="1:22" ht="33" customHeight="1" x14ac:dyDescent="0.2">
      <c r="A15" s="99">
        <v>8111</v>
      </c>
      <c r="B15" s="105" t="s">
        <v>606</v>
      </c>
      <c r="C15" s="94"/>
      <c r="D15" s="262">
        <f>SUM(D17:D18)</f>
        <v>0</v>
      </c>
      <c r="E15" s="377" t="s">
        <v>514</v>
      </c>
      <c r="F15" s="261">
        <f>SUM(F17:F18)</f>
        <v>0</v>
      </c>
      <c r="G15" s="262">
        <f>SUM(G17:G18)</f>
        <v>0</v>
      </c>
      <c r="H15" s="377" t="s">
        <v>514</v>
      </c>
      <c r="I15" s="261">
        <f>SUM(I17:I18)</f>
        <v>0</v>
      </c>
      <c r="J15" s="262">
        <f>SUM(J17:J18)</f>
        <v>0</v>
      </c>
      <c r="K15" s="377" t="s">
        <v>514</v>
      </c>
      <c r="L15" s="261">
        <f>SUM(L17:L18)</f>
        <v>0</v>
      </c>
      <c r="M15" s="82">
        <f t="shared" si="0"/>
        <v>0</v>
      </c>
      <c r="N15" s="107" t="s">
        <v>307</v>
      </c>
      <c r="O15" s="82">
        <f t="shared" si="2"/>
        <v>0</v>
      </c>
      <c r="P15" s="95">
        <f>SUM(P17:P18)</f>
        <v>0</v>
      </c>
      <c r="Q15" s="106" t="s">
        <v>514</v>
      </c>
      <c r="R15" s="96">
        <f>SUM(R17:R18)</f>
        <v>0</v>
      </c>
      <c r="S15" s="95">
        <f>SUM(S17:S18)</f>
        <v>0</v>
      </c>
      <c r="T15" s="106" t="s">
        <v>514</v>
      </c>
      <c r="U15" s="96">
        <f>SUM(U17:U18)</f>
        <v>0</v>
      </c>
      <c r="V15" s="97"/>
    </row>
    <row r="16" spans="1:22" ht="12.75" customHeight="1" x14ac:dyDescent="0.2">
      <c r="A16" s="99"/>
      <c r="B16" s="108" t="s">
        <v>515</v>
      </c>
      <c r="C16" s="94"/>
      <c r="D16" s="262"/>
      <c r="E16" s="377"/>
      <c r="F16" s="378"/>
      <c r="G16" s="262"/>
      <c r="H16" s="377"/>
      <c r="I16" s="378"/>
      <c r="J16" s="262"/>
      <c r="K16" s="377"/>
      <c r="L16" s="378"/>
      <c r="M16" s="82">
        <f t="shared" si="0"/>
        <v>0</v>
      </c>
      <c r="N16" s="82">
        <f t="shared" si="1"/>
        <v>0</v>
      </c>
      <c r="O16" s="82">
        <f t="shared" si="2"/>
        <v>0</v>
      </c>
      <c r="P16" s="95"/>
      <c r="Q16" s="106"/>
      <c r="R16" s="107"/>
      <c r="S16" s="95"/>
      <c r="T16" s="106"/>
      <c r="U16" s="107"/>
      <c r="V16" s="97"/>
    </row>
    <row r="17" spans="1:22" ht="13.5" customHeight="1" thickBot="1" x14ac:dyDescent="0.25">
      <c r="A17" s="99">
        <v>8112</v>
      </c>
      <c r="B17" s="109" t="s">
        <v>516</v>
      </c>
      <c r="C17" s="110" t="s">
        <v>311</v>
      </c>
      <c r="D17" s="276">
        <f>SUM(E17:F17)</f>
        <v>0</v>
      </c>
      <c r="E17" s="377" t="s">
        <v>514</v>
      </c>
      <c r="F17" s="378"/>
      <c r="G17" s="276">
        <f>SUM(H17:I17)</f>
        <v>0</v>
      </c>
      <c r="H17" s="377" t="s">
        <v>514</v>
      </c>
      <c r="I17" s="378"/>
      <c r="J17" s="276">
        <f>SUM(K17:L17)</f>
        <v>0</v>
      </c>
      <c r="K17" s="377" t="s">
        <v>514</v>
      </c>
      <c r="L17" s="378"/>
      <c r="M17" s="82">
        <f t="shared" si="0"/>
        <v>0</v>
      </c>
      <c r="N17" s="107" t="s">
        <v>307</v>
      </c>
      <c r="O17" s="82">
        <f t="shared" si="2"/>
        <v>0</v>
      </c>
      <c r="P17" s="111">
        <f>SUM(Q17:R17)</f>
        <v>0</v>
      </c>
      <c r="Q17" s="106" t="s">
        <v>514</v>
      </c>
      <c r="R17" s="107"/>
      <c r="S17" s="111">
        <f>SUM(T17:U17)</f>
        <v>0</v>
      </c>
      <c r="T17" s="106" t="s">
        <v>514</v>
      </c>
      <c r="U17" s="107"/>
      <c r="V17" s="97"/>
    </row>
    <row r="18" spans="1:22" ht="13.5" customHeight="1" thickBot="1" x14ac:dyDescent="0.25">
      <c r="A18" s="99">
        <v>8113</v>
      </c>
      <c r="B18" s="109" t="s">
        <v>517</v>
      </c>
      <c r="C18" s="110" t="s">
        <v>312</v>
      </c>
      <c r="D18" s="276">
        <f>SUM(E18:F18)</f>
        <v>0</v>
      </c>
      <c r="E18" s="377" t="s">
        <v>514</v>
      </c>
      <c r="F18" s="378"/>
      <c r="G18" s="276">
        <f>SUM(H18:I18)</f>
        <v>0</v>
      </c>
      <c r="H18" s="377" t="s">
        <v>514</v>
      </c>
      <c r="I18" s="378"/>
      <c r="J18" s="276">
        <f>SUM(K18:L18)</f>
        <v>0</v>
      </c>
      <c r="K18" s="377" t="s">
        <v>514</v>
      </c>
      <c r="L18" s="378"/>
      <c r="M18" s="82">
        <f t="shared" si="0"/>
        <v>0</v>
      </c>
      <c r="N18" s="107" t="s">
        <v>307</v>
      </c>
      <c r="O18" s="82">
        <f t="shared" si="2"/>
        <v>0</v>
      </c>
      <c r="P18" s="111">
        <f>SUM(Q18:R18)</f>
        <v>0</v>
      </c>
      <c r="Q18" s="106" t="s">
        <v>514</v>
      </c>
      <c r="R18" s="107"/>
      <c r="S18" s="111">
        <f>SUM(T18:U18)</f>
        <v>0</v>
      </c>
      <c r="T18" s="106" t="s">
        <v>514</v>
      </c>
      <c r="U18" s="107"/>
      <c r="V18" s="97"/>
    </row>
    <row r="19" spans="1:22" ht="34.5" customHeight="1" x14ac:dyDescent="0.2">
      <c r="A19" s="99">
        <v>8120</v>
      </c>
      <c r="B19" s="105" t="s">
        <v>607</v>
      </c>
      <c r="C19" s="110"/>
      <c r="D19" s="262">
        <f t="shared" ref="D19:L19" si="7">SUM(D21,D31)</f>
        <v>0</v>
      </c>
      <c r="E19" s="262">
        <f t="shared" si="7"/>
        <v>0</v>
      </c>
      <c r="F19" s="261">
        <f t="shared" si="7"/>
        <v>0</v>
      </c>
      <c r="G19" s="262">
        <f t="shared" si="7"/>
        <v>0</v>
      </c>
      <c r="H19" s="262">
        <f t="shared" si="7"/>
        <v>0</v>
      </c>
      <c r="I19" s="261">
        <f t="shared" si="7"/>
        <v>0</v>
      </c>
      <c r="J19" s="262">
        <f t="shared" si="7"/>
        <v>0</v>
      </c>
      <c r="K19" s="262">
        <f t="shared" si="7"/>
        <v>0</v>
      </c>
      <c r="L19" s="261">
        <f t="shared" si="7"/>
        <v>0</v>
      </c>
      <c r="M19" s="82">
        <f t="shared" si="0"/>
        <v>0</v>
      </c>
      <c r="N19" s="82">
        <f t="shared" si="1"/>
        <v>0</v>
      </c>
      <c r="O19" s="82">
        <f t="shared" si="2"/>
        <v>0</v>
      </c>
      <c r="P19" s="95">
        <f t="shared" ref="P19:U19" si="8">SUM(P21,P31)</f>
        <v>0</v>
      </c>
      <c r="Q19" s="95">
        <f t="shared" si="8"/>
        <v>0</v>
      </c>
      <c r="R19" s="96">
        <f t="shared" si="8"/>
        <v>0</v>
      </c>
      <c r="S19" s="95">
        <f t="shared" si="8"/>
        <v>0</v>
      </c>
      <c r="T19" s="95">
        <f t="shared" si="8"/>
        <v>0</v>
      </c>
      <c r="U19" s="96">
        <f t="shared" si="8"/>
        <v>0</v>
      </c>
      <c r="V19" s="97"/>
    </row>
    <row r="20" spans="1:22" ht="12.75" customHeight="1" x14ac:dyDescent="0.2">
      <c r="A20" s="99"/>
      <c r="B20" s="108" t="s">
        <v>5</v>
      </c>
      <c r="C20" s="110"/>
      <c r="D20" s="262"/>
      <c r="E20" s="377"/>
      <c r="F20" s="378"/>
      <c r="G20" s="262"/>
      <c r="H20" s="377"/>
      <c r="I20" s="378"/>
      <c r="J20" s="262"/>
      <c r="K20" s="377"/>
      <c r="L20" s="378"/>
      <c r="M20" s="82">
        <f t="shared" si="0"/>
        <v>0</v>
      </c>
      <c r="N20" s="82">
        <f t="shared" si="1"/>
        <v>0</v>
      </c>
      <c r="O20" s="82">
        <f t="shared" si="2"/>
        <v>0</v>
      </c>
      <c r="P20" s="95"/>
      <c r="Q20" s="106"/>
      <c r="R20" s="107"/>
      <c r="S20" s="95"/>
      <c r="T20" s="106"/>
      <c r="U20" s="107"/>
      <c r="V20" s="97"/>
    </row>
    <row r="21" spans="1:22" ht="12.75" customHeight="1" x14ac:dyDescent="0.2">
      <c r="A21" s="99">
        <v>8121</v>
      </c>
      <c r="B21" s="105" t="s">
        <v>608</v>
      </c>
      <c r="C21" s="110"/>
      <c r="D21" s="262">
        <f>SUM(D23,D27)</f>
        <v>0</v>
      </c>
      <c r="E21" s="377" t="s">
        <v>514</v>
      </c>
      <c r="F21" s="261">
        <f>SUM(F23,F27)</f>
        <v>0</v>
      </c>
      <c r="G21" s="262">
        <f>SUM(G23,G27)</f>
        <v>0</v>
      </c>
      <c r="H21" s="377" t="s">
        <v>514</v>
      </c>
      <c r="I21" s="261">
        <f>SUM(I23,I27)</f>
        <v>0</v>
      </c>
      <c r="J21" s="262">
        <f>SUM(J23,J27)</f>
        <v>0</v>
      </c>
      <c r="K21" s="377" t="s">
        <v>514</v>
      </c>
      <c r="L21" s="261">
        <f>SUM(L23,L27)</f>
        <v>0</v>
      </c>
      <c r="M21" s="82">
        <f t="shared" si="0"/>
        <v>0</v>
      </c>
      <c r="N21" s="107" t="s">
        <v>307</v>
      </c>
      <c r="O21" s="82">
        <f t="shared" si="2"/>
        <v>0</v>
      </c>
      <c r="P21" s="95">
        <f>SUM(P23,P27)</f>
        <v>0</v>
      </c>
      <c r="Q21" s="106" t="s">
        <v>514</v>
      </c>
      <c r="R21" s="96">
        <f>SUM(R23,R27)</f>
        <v>0</v>
      </c>
      <c r="S21" s="95">
        <f>SUM(S23,S27)</f>
        <v>0</v>
      </c>
      <c r="T21" s="106" t="s">
        <v>514</v>
      </c>
      <c r="U21" s="96">
        <f>SUM(U23,U27)</f>
        <v>0</v>
      </c>
      <c r="V21" s="97"/>
    </row>
    <row r="22" spans="1:22" ht="12.75" customHeight="1" x14ac:dyDescent="0.2">
      <c r="A22" s="99"/>
      <c r="B22" s="108" t="s">
        <v>515</v>
      </c>
      <c r="C22" s="110"/>
      <c r="D22" s="262"/>
      <c r="E22" s="377"/>
      <c r="F22" s="378"/>
      <c r="G22" s="262"/>
      <c r="H22" s="377"/>
      <c r="I22" s="378"/>
      <c r="J22" s="262"/>
      <c r="K22" s="377"/>
      <c r="L22" s="378"/>
      <c r="M22" s="82">
        <f t="shared" si="0"/>
        <v>0</v>
      </c>
      <c r="N22" s="82">
        <f t="shared" si="1"/>
        <v>0</v>
      </c>
      <c r="O22" s="82">
        <f t="shared" si="2"/>
        <v>0</v>
      </c>
      <c r="P22" s="95"/>
      <c r="Q22" s="106"/>
      <c r="R22" s="107"/>
      <c r="S22" s="95"/>
      <c r="T22" s="106"/>
      <c r="U22" s="107"/>
      <c r="V22" s="97"/>
    </row>
    <row r="23" spans="1:22" ht="12.75" customHeight="1" x14ac:dyDescent="0.2">
      <c r="A23" s="92">
        <v>8122</v>
      </c>
      <c r="B23" s="100" t="s">
        <v>609</v>
      </c>
      <c r="C23" s="110" t="s">
        <v>268</v>
      </c>
      <c r="D23" s="262">
        <f>SUM(D25:D26)</f>
        <v>0</v>
      </c>
      <c r="E23" s="377" t="s">
        <v>514</v>
      </c>
      <c r="F23" s="261">
        <f>SUM(F25:F26)</f>
        <v>0</v>
      </c>
      <c r="G23" s="262">
        <f>SUM(G25:G26)</f>
        <v>0</v>
      </c>
      <c r="H23" s="377" t="s">
        <v>514</v>
      </c>
      <c r="I23" s="261">
        <f>SUM(I25:I26)</f>
        <v>0</v>
      </c>
      <c r="J23" s="262">
        <f>SUM(J25:J26)</f>
        <v>0</v>
      </c>
      <c r="K23" s="377" t="s">
        <v>514</v>
      </c>
      <c r="L23" s="261">
        <f>SUM(L25:L26)</f>
        <v>0</v>
      </c>
      <c r="M23" s="82">
        <f t="shared" si="0"/>
        <v>0</v>
      </c>
      <c r="N23" s="107" t="s">
        <v>307</v>
      </c>
      <c r="O23" s="82">
        <f t="shared" si="2"/>
        <v>0</v>
      </c>
      <c r="P23" s="95">
        <f>SUM(P25:P26)</f>
        <v>0</v>
      </c>
      <c r="Q23" s="106" t="s">
        <v>514</v>
      </c>
      <c r="R23" s="96">
        <f>SUM(R25:R26)</f>
        <v>0</v>
      </c>
      <c r="S23" s="95">
        <f>SUM(S25:S26)</f>
        <v>0</v>
      </c>
      <c r="T23" s="106" t="s">
        <v>514</v>
      </c>
      <c r="U23" s="96">
        <f>SUM(U25:U26)</f>
        <v>0</v>
      </c>
      <c r="V23" s="97"/>
    </row>
    <row r="24" spans="1:22" ht="12.75" customHeight="1" x14ac:dyDescent="0.2">
      <c r="A24" s="92"/>
      <c r="B24" s="112" t="s">
        <v>515</v>
      </c>
      <c r="C24" s="110"/>
      <c r="D24" s="262"/>
      <c r="E24" s="377"/>
      <c r="F24" s="378"/>
      <c r="G24" s="262"/>
      <c r="H24" s="377"/>
      <c r="I24" s="378"/>
      <c r="J24" s="262"/>
      <c r="K24" s="377"/>
      <c r="L24" s="378"/>
      <c r="M24" s="82">
        <f t="shared" si="0"/>
        <v>0</v>
      </c>
      <c r="N24" s="82">
        <f t="shared" si="1"/>
        <v>0</v>
      </c>
      <c r="O24" s="82">
        <f t="shared" si="2"/>
        <v>0</v>
      </c>
      <c r="P24" s="95"/>
      <c r="Q24" s="106"/>
      <c r="R24" s="107"/>
      <c r="S24" s="95"/>
      <c r="T24" s="106"/>
      <c r="U24" s="107"/>
      <c r="V24" s="97"/>
    </row>
    <row r="25" spans="1:22" ht="13.5" customHeight="1" thickBot="1" x14ac:dyDescent="0.25">
      <c r="A25" s="92">
        <v>8123</v>
      </c>
      <c r="B25" s="112" t="s">
        <v>518</v>
      </c>
      <c r="C25" s="110"/>
      <c r="D25" s="276">
        <f>SUM(E25:F25)</f>
        <v>0</v>
      </c>
      <c r="E25" s="377" t="s">
        <v>514</v>
      </c>
      <c r="F25" s="378"/>
      <c r="G25" s="276">
        <f>SUM(H25:I25)</f>
        <v>0</v>
      </c>
      <c r="H25" s="377" t="s">
        <v>514</v>
      </c>
      <c r="I25" s="378"/>
      <c r="J25" s="276">
        <f>SUM(K25:L25)</f>
        <v>0</v>
      </c>
      <c r="K25" s="377" t="s">
        <v>514</v>
      </c>
      <c r="L25" s="378"/>
      <c r="M25" s="82">
        <f t="shared" si="0"/>
        <v>0</v>
      </c>
      <c r="N25" s="107" t="s">
        <v>307</v>
      </c>
      <c r="O25" s="82">
        <f t="shared" si="2"/>
        <v>0</v>
      </c>
      <c r="P25" s="111">
        <f>SUM(Q25:R25)</f>
        <v>0</v>
      </c>
      <c r="Q25" s="106" t="s">
        <v>514</v>
      </c>
      <c r="R25" s="107"/>
      <c r="S25" s="111">
        <f>SUM(T25:U25)</f>
        <v>0</v>
      </c>
      <c r="T25" s="106" t="s">
        <v>514</v>
      </c>
      <c r="U25" s="107"/>
      <c r="V25" s="97"/>
    </row>
    <row r="26" spans="1:22" ht="13.5" customHeight="1" thickBot="1" x14ac:dyDescent="0.25">
      <c r="A26" s="92">
        <v>8124</v>
      </c>
      <c r="B26" s="112" t="s">
        <v>519</v>
      </c>
      <c r="C26" s="110"/>
      <c r="D26" s="276">
        <f>SUM(E26:F26)</f>
        <v>0</v>
      </c>
      <c r="E26" s="377" t="s">
        <v>514</v>
      </c>
      <c r="F26" s="378"/>
      <c r="G26" s="276">
        <f>SUM(H26:I26)</f>
        <v>0</v>
      </c>
      <c r="H26" s="377" t="s">
        <v>514</v>
      </c>
      <c r="I26" s="378"/>
      <c r="J26" s="276">
        <f>SUM(K26:L26)</f>
        <v>0</v>
      </c>
      <c r="K26" s="377" t="s">
        <v>514</v>
      </c>
      <c r="L26" s="378"/>
      <c r="M26" s="82">
        <f t="shared" si="0"/>
        <v>0</v>
      </c>
      <c r="N26" s="107" t="s">
        <v>307</v>
      </c>
      <c r="O26" s="82">
        <f t="shared" si="2"/>
        <v>0</v>
      </c>
      <c r="P26" s="111">
        <f>SUM(Q26:R26)</f>
        <v>0</v>
      </c>
      <c r="Q26" s="106" t="s">
        <v>514</v>
      </c>
      <c r="R26" s="107"/>
      <c r="S26" s="111">
        <f>SUM(T26:U26)</f>
        <v>0</v>
      </c>
      <c r="T26" s="106" t="s">
        <v>514</v>
      </c>
      <c r="U26" s="107"/>
      <c r="V26" s="97"/>
    </row>
    <row r="27" spans="1:22" ht="21.75" x14ac:dyDescent="0.2">
      <c r="A27" s="92">
        <v>8130</v>
      </c>
      <c r="B27" s="100" t="s">
        <v>610</v>
      </c>
      <c r="C27" s="110" t="s">
        <v>313</v>
      </c>
      <c r="D27" s="262">
        <f>SUM(D29:D30)</f>
        <v>0</v>
      </c>
      <c r="E27" s="377" t="s">
        <v>514</v>
      </c>
      <c r="F27" s="261">
        <f>SUM(F29:F30)</f>
        <v>0</v>
      </c>
      <c r="G27" s="262">
        <f>SUM(G29:G30)</f>
        <v>0</v>
      </c>
      <c r="H27" s="377" t="s">
        <v>514</v>
      </c>
      <c r="I27" s="261">
        <f>SUM(I29:I30)</f>
        <v>0</v>
      </c>
      <c r="J27" s="262">
        <f>SUM(J29:J30)</f>
        <v>0</v>
      </c>
      <c r="K27" s="377" t="s">
        <v>514</v>
      </c>
      <c r="L27" s="261">
        <f>SUM(L29:L30)</f>
        <v>0</v>
      </c>
      <c r="M27" s="82">
        <f t="shared" si="0"/>
        <v>0</v>
      </c>
      <c r="N27" s="107" t="s">
        <v>307</v>
      </c>
      <c r="O27" s="82">
        <f t="shared" si="2"/>
        <v>0</v>
      </c>
      <c r="P27" s="95">
        <f>SUM(P29:P30)</f>
        <v>0</v>
      </c>
      <c r="Q27" s="106" t="s">
        <v>514</v>
      </c>
      <c r="R27" s="96">
        <f>SUM(R29:R30)</f>
        <v>0</v>
      </c>
      <c r="S27" s="95">
        <f>SUM(S29:S30)</f>
        <v>0</v>
      </c>
      <c r="T27" s="106" t="s">
        <v>514</v>
      </c>
      <c r="U27" s="96">
        <f>SUM(U29:U30)</f>
        <v>0</v>
      </c>
      <c r="V27" s="97"/>
    </row>
    <row r="28" spans="1:22" ht="12.75" customHeight="1" x14ac:dyDescent="0.2">
      <c r="A28" s="92"/>
      <c r="B28" s="112" t="s">
        <v>515</v>
      </c>
      <c r="C28" s="110"/>
      <c r="D28" s="262"/>
      <c r="E28" s="377"/>
      <c r="F28" s="378"/>
      <c r="G28" s="262"/>
      <c r="H28" s="377"/>
      <c r="I28" s="378"/>
      <c r="J28" s="262"/>
      <c r="K28" s="377"/>
      <c r="L28" s="378"/>
      <c r="M28" s="82">
        <f t="shared" si="0"/>
        <v>0</v>
      </c>
      <c r="N28" s="82">
        <f t="shared" si="1"/>
        <v>0</v>
      </c>
      <c r="O28" s="82">
        <f t="shared" si="2"/>
        <v>0</v>
      </c>
      <c r="P28" s="95"/>
      <c r="Q28" s="106"/>
      <c r="R28" s="107"/>
      <c r="S28" s="95"/>
      <c r="T28" s="106"/>
      <c r="U28" s="107"/>
      <c r="V28" s="97"/>
    </row>
    <row r="29" spans="1:22" ht="13.5" customHeight="1" thickBot="1" x14ac:dyDescent="0.25">
      <c r="A29" s="92">
        <v>8131</v>
      </c>
      <c r="B29" s="112" t="s">
        <v>520</v>
      </c>
      <c r="C29" s="110"/>
      <c r="D29" s="276">
        <f>SUM(E29:F29)</f>
        <v>0</v>
      </c>
      <c r="E29" s="377" t="s">
        <v>514</v>
      </c>
      <c r="F29" s="378"/>
      <c r="G29" s="276">
        <f>SUM(H29:I29)</f>
        <v>0</v>
      </c>
      <c r="H29" s="377" t="s">
        <v>514</v>
      </c>
      <c r="I29" s="378"/>
      <c r="J29" s="276">
        <f>SUM(K29:L29)</f>
        <v>0</v>
      </c>
      <c r="K29" s="377" t="s">
        <v>514</v>
      </c>
      <c r="L29" s="378"/>
      <c r="M29" s="82">
        <f t="shared" si="0"/>
        <v>0</v>
      </c>
      <c r="N29" s="107" t="s">
        <v>307</v>
      </c>
      <c r="O29" s="82">
        <f t="shared" si="2"/>
        <v>0</v>
      </c>
      <c r="P29" s="111">
        <f>SUM(Q29:R29)</f>
        <v>0</v>
      </c>
      <c r="Q29" s="106" t="s">
        <v>514</v>
      </c>
      <c r="R29" s="107"/>
      <c r="S29" s="111">
        <f>SUM(T29:U29)</f>
        <v>0</v>
      </c>
      <c r="T29" s="106" t="s">
        <v>514</v>
      </c>
      <c r="U29" s="107"/>
      <c r="V29" s="97"/>
    </row>
    <row r="30" spans="1:22" ht="13.5" customHeight="1" thickBot="1" x14ac:dyDescent="0.25">
      <c r="A30" s="92">
        <v>8132</v>
      </c>
      <c r="B30" s="112" t="s">
        <v>521</v>
      </c>
      <c r="C30" s="110"/>
      <c r="D30" s="276">
        <f>SUM(E30:F30)</f>
        <v>0</v>
      </c>
      <c r="E30" s="377" t="s">
        <v>514</v>
      </c>
      <c r="F30" s="378"/>
      <c r="G30" s="276">
        <f>SUM(H30:I30)</f>
        <v>0</v>
      </c>
      <c r="H30" s="377" t="s">
        <v>514</v>
      </c>
      <c r="I30" s="378"/>
      <c r="J30" s="276">
        <f>SUM(K30:L30)</f>
        <v>0</v>
      </c>
      <c r="K30" s="377" t="s">
        <v>514</v>
      </c>
      <c r="L30" s="378"/>
      <c r="M30" s="82">
        <f t="shared" si="0"/>
        <v>0</v>
      </c>
      <c r="N30" s="107" t="s">
        <v>307</v>
      </c>
      <c r="O30" s="82">
        <f t="shared" si="2"/>
        <v>0</v>
      </c>
      <c r="P30" s="111">
        <f>SUM(Q30:R30)</f>
        <v>0</v>
      </c>
      <c r="Q30" s="106" t="s">
        <v>514</v>
      </c>
      <c r="R30" s="107"/>
      <c r="S30" s="111">
        <f>SUM(T30:U30)</f>
        <v>0</v>
      </c>
      <c r="T30" s="106" t="s">
        <v>514</v>
      </c>
      <c r="U30" s="107"/>
      <c r="V30" s="97"/>
    </row>
    <row r="31" spans="1:22" ht="12.75" customHeight="1" x14ac:dyDescent="0.2">
      <c r="A31" s="92">
        <v>8140</v>
      </c>
      <c r="B31" s="100" t="s">
        <v>611</v>
      </c>
      <c r="C31" s="110"/>
      <c r="D31" s="262">
        <f t="shared" ref="D31:L31" si="9">SUM(D33,D37)</f>
        <v>0</v>
      </c>
      <c r="E31" s="262">
        <f t="shared" si="9"/>
        <v>0</v>
      </c>
      <c r="F31" s="261">
        <f t="shared" si="9"/>
        <v>0</v>
      </c>
      <c r="G31" s="262">
        <f t="shared" si="9"/>
        <v>0</v>
      </c>
      <c r="H31" s="262">
        <f t="shared" si="9"/>
        <v>0</v>
      </c>
      <c r="I31" s="261">
        <f t="shared" si="9"/>
        <v>0</v>
      </c>
      <c r="J31" s="262">
        <f t="shared" si="9"/>
        <v>0</v>
      </c>
      <c r="K31" s="262">
        <f t="shared" si="9"/>
        <v>0</v>
      </c>
      <c r="L31" s="261">
        <f t="shared" si="9"/>
        <v>0</v>
      </c>
      <c r="M31" s="82">
        <f t="shared" si="0"/>
        <v>0</v>
      </c>
      <c r="N31" s="82">
        <f t="shared" si="1"/>
        <v>0</v>
      </c>
      <c r="O31" s="82">
        <f t="shared" si="2"/>
        <v>0</v>
      </c>
      <c r="P31" s="95">
        <f t="shared" ref="P31:U31" si="10">SUM(P33,P37)</f>
        <v>0</v>
      </c>
      <c r="Q31" s="95">
        <f t="shared" si="10"/>
        <v>0</v>
      </c>
      <c r="R31" s="96">
        <f t="shared" si="10"/>
        <v>0</v>
      </c>
      <c r="S31" s="95">
        <f t="shared" si="10"/>
        <v>0</v>
      </c>
      <c r="T31" s="95">
        <f t="shared" si="10"/>
        <v>0</v>
      </c>
      <c r="U31" s="96">
        <f t="shared" si="10"/>
        <v>0</v>
      </c>
      <c r="V31" s="97"/>
    </row>
    <row r="32" spans="1:22" ht="13.5" customHeight="1" thickBot="1" x14ac:dyDescent="0.25">
      <c r="A32" s="99"/>
      <c r="B32" s="108" t="s">
        <v>515</v>
      </c>
      <c r="C32" s="110"/>
      <c r="D32" s="262"/>
      <c r="E32" s="377"/>
      <c r="F32" s="378"/>
      <c r="G32" s="262"/>
      <c r="H32" s="377"/>
      <c r="I32" s="378"/>
      <c r="J32" s="262"/>
      <c r="K32" s="377"/>
      <c r="L32" s="378"/>
      <c r="M32" s="82">
        <f t="shared" si="0"/>
        <v>0</v>
      </c>
      <c r="N32" s="82">
        <f t="shared" si="1"/>
        <v>0</v>
      </c>
      <c r="O32" s="82">
        <f t="shared" si="2"/>
        <v>0</v>
      </c>
      <c r="P32" s="95"/>
      <c r="Q32" s="106"/>
      <c r="R32" s="107"/>
      <c r="S32" s="95"/>
      <c r="T32" s="106"/>
      <c r="U32" s="107"/>
      <c r="V32" s="97"/>
    </row>
    <row r="33" spans="1:22" ht="21.75" x14ac:dyDescent="0.2">
      <c r="A33" s="92">
        <v>8141</v>
      </c>
      <c r="B33" s="100" t="s">
        <v>612</v>
      </c>
      <c r="C33" s="110" t="s">
        <v>268</v>
      </c>
      <c r="D33" s="379">
        <f t="shared" ref="D33:L33" si="11">SUM(D35:D36)</f>
        <v>0</v>
      </c>
      <c r="E33" s="379">
        <f t="shared" si="11"/>
        <v>0</v>
      </c>
      <c r="F33" s="380">
        <f t="shared" si="11"/>
        <v>0</v>
      </c>
      <c r="G33" s="379">
        <f t="shared" si="11"/>
        <v>0</v>
      </c>
      <c r="H33" s="379">
        <f t="shared" si="11"/>
        <v>0</v>
      </c>
      <c r="I33" s="380">
        <f t="shared" si="11"/>
        <v>0</v>
      </c>
      <c r="J33" s="379">
        <f t="shared" si="11"/>
        <v>0</v>
      </c>
      <c r="K33" s="379">
        <f t="shared" si="11"/>
        <v>0</v>
      </c>
      <c r="L33" s="380">
        <f t="shared" si="11"/>
        <v>0</v>
      </c>
      <c r="M33" s="82">
        <f t="shared" si="0"/>
        <v>0</v>
      </c>
      <c r="N33" s="82">
        <f t="shared" si="1"/>
        <v>0</v>
      </c>
      <c r="O33" s="82">
        <f t="shared" si="2"/>
        <v>0</v>
      </c>
      <c r="P33" s="113">
        <f t="shared" ref="P33:U33" si="12">SUM(P35:P36)</f>
        <v>0</v>
      </c>
      <c r="Q33" s="113">
        <f t="shared" si="12"/>
        <v>0</v>
      </c>
      <c r="R33" s="114">
        <f t="shared" si="12"/>
        <v>0</v>
      </c>
      <c r="S33" s="113">
        <f t="shared" si="12"/>
        <v>0</v>
      </c>
      <c r="T33" s="113">
        <f t="shared" si="12"/>
        <v>0</v>
      </c>
      <c r="U33" s="114">
        <f t="shared" si="12"/>
        <v>0</v>
      </c>
      <c r="V33" s="97"/>
    </row>
    <row r="34" spans="1:22" ht="13.5" customHeight="1" thickBot="1" x14ac:dyDescent="0.25">
      <c r="A34" s="92"/>
      <c r="B34" s="112" t="s">
        <v>515</v>
      </c>
      <c r="C34" s="115"/>
      <c r="D34" s="262"/>
      <c r="E34" s="377"/>
      <c r="F34" s="378"/>
      <c r="G34" s="262"/>
      <c r="H34" s="377"/>
      <c r="I34" s="378"/>
      <c r="J34" s="262"/>
      <c r="K34" s="377"/>
      <c r="L34" s="378"/>
      <c r="M34" s="82">
        <f t="shared" si="0"/>
        <v>0</v>
      </c>
      <c r="N34" s="82">
        <f t="shared" si="1"/>
        <v>0</v>
      </c>
      <c r="O34" s="82">
        <f t="shared" si="2"/>
        <v>0</v>
      </c>
      <c r="P34" s="95"/>
      <c r="Q34" s="106"/>
      <c r="R34" s="107"/>
      <c r="S34" s="95"/>
      <c r="T34" s="106"/>
      <c r="U34" s="107"/>
      <c r="V34" s="97"/>
    </row>
    <row r="35" spans="1:22" ht="13.5" customHeight="1" thickBot="1" x14ac:dyDescent="0.25">
      <c r="A35" s="77">
        <v>8142</v>
      </c>
      <c r="B35" s="116" t="s">
        <v>522</v>
      </c>
      <c r="C35" s="117"/>
      <c r="D35" s="276">
        <f>SUM(E35:F35)</f>
        <v>0</v>
      </c>
      <c r="E35" s="377"/>
      <c r="F35" s="378" t="s">
        <v>307</v>
      </c>
      <c r="G35" s="276">
        <f>SUM(H35:I35)</f>
        <v>0</v>
      </c>
      <c r="H35" s="377"/>
      <c r="I35" s="378" t="s">
        <v>307</v>
      </c>
      <c r="J35" s="276">
        <f>SUM(K35:L35)</f>
        <v>0</v>
      </c>
      <c r="K35" s="377"/>
      <c r="L35" s="378" t="s">
        <v>307</v>
      </c>
      <c r="M35" s="82">
        <f t="shared" si="0"/>
        <v>0</v>
      </c>
      <c r="N35" s="82">
        <f t="shared" si="1"/>
        <v>0</v>
      </c>
      <c r="O35" s="107" t="s">
        <v>307</v>
      </c>
      <c r="P35" s="111">
        <f>SUM(Q35:R35)</f>
        <v>0</v>
      </c>
      <c r="Q35" s="106"/>
      <c r="R35" s="107" t="s">
        <v>307</v>
      </c>
      <c r="S35" s="111">
        <f>SUM(T35:U35)</f>
        <v>0</v>
      </c>
      <c r="T35" s="106"/>
      <c r="U35" s="107" t="s">
        <v>307</v>
      </c>
      <c r="V35" s="97"/>
    </row>
    <row r="36" spans="1:22" ht="13.5" customHeight="1" thickBot="1" x14ac:dyDescent="0.25">
      <c r="A36" s="118">
        <v>8143</v>
      </c>
      <c r="B36" s="119" t="s">
        <v>523</v>
      </c>
      <c r="C36" s="120"/>
      <c r="D36" s="276">
        <f>SUM(E36:F36)</f>
        <v>0</v>
      </c>
      <c r="E36" s="381"/>
      <c r="F36" s="382" t="s">
        <v>307</v>
      </c>
      <c r="G36" s="276">
        <f>SUM(H36:I36)</f>
        <v>0</v>
      </c>
      <c r="H36" s="381"/>
      <c r="I36" s="382" t="s">
        <v>307</v>
      </c>
      <c r="J36" s="276">
        <f>SUM(K36:L36)</f>
        <v>0</v>
      </c>
      <c r="K36" s="381"/>
      <c r="L36" s="382" t="s">
        <v>307</v>
      </c>
      <c r="M36" s="82">
        <f t="shared" si="0"/>
        <v>0</v>
      </c>
      <c r="N36" s="82">
        <f t="shared" si="1"/>
        <v>0</v>
      </c>
      <c r="O36" s="107" t="s">
        <v>307</v>
      </c>
      <c r="P36" s="111">
        <f>SUM(Q36:R36)</f>
        <v>0</v>
      </c>
      <c r="Q36" s="121"/>
      <c r="R36" s="122" t="s">
        <v>307</v>
      </c>
      <c r="S36" s="111">
        <f>SUM(T36:U36)</f>
        <v>0</v>
      </c>
      <c r="T36" s="121"/>
      <c r="U36" s="122" t="s">
        <v>307</v>
      </c>
      <c r="V36" s="97"/>
    </row>
    <row r="37" spans="1:22" ht="27" customHeight="1" x14ac:dyDescent="0.2">
      <c r="A37" s="77">
        <v>8150</v>
      </c>
      <c r="B37" s="123" t="s">
        <v>613</v>
      </c>
      <c r="C37" s="124" t="s">
        <v>313</v>
      </c>
      <c r="D37" s="379">
        <f t="shared" ref="D37:L37" si="13">SUM(D39:D40)</f>
        <v>0</v>
      </c>
      <c r="E37" s="379">
        <f t="shared" si="13"/>
        <v>0</v>
      </c>
      <c r="F37" s="380">
        <f t="shared" si="13"/>
        <v>0</v>
      </c>
      <c r="G37" s="379">
        <f t="shared" si="13"/>
        <v>0</v>
      </c>
      <c r="H37" s="379">
        <f t="shared" si="13"/>
        <v>0</v>
      </c>
      <c r="I37" s="380">
        <f t="shared" si="13"/>
        <v>0</v>
      </c>
      <c r="J37" s="379">
        <f t="shared" si="13"/>
        <v>0</v>
      </c>
      <c r="K37" s="379">
        <f t="shared" si="13"/>
        <v>0</v>
      </c>
      <c r="L37" s="380">
        <f t="shared" si="13"/>
        <v>0</v>
      </c>
      <c r="M37" s="82">
        <f t="shared" si="0"/>
        <v>0</v>
      </c>
      <c r="N37" s="82">
        <f t="shared" si="1"/>
        <v>0</v>
      </c>
      <c r="O37" s="82">
        <f t="shared" si="2"/>
        <v>0</v>
      </c>
      <c r="P37" s="113">
        <f t="shared" ref="P37:U37" si="14">SUM(P39:P40)</f>
        <v>0</v>
      </c>
      <c r="Q37" s="113">
        <f t="shared" si="14"/>
        <v>0</v>
      </c>
      <c r="R37" s="114">
        <f t="shared" si="14"/>
        <v>0</v>
      </c>
      <c r="S37" s="113">
        <f t="shared" si="14"/>
        <v>0</v>
      </c>
      <c r="T37" s="113">
        <f t="shared" si="14"/>
        <v>0</v>
      </c>
      <c r="U37" s="114">
        <f t="shared" si="14"/>
        <v>0</v>
      </c>
      <c r="V37" s="97"/>
    </row>
    <row r="38" spans="1:22" ht="12.75" customHeight="1" x14ac:dyDescent="0.2">
      <c r="A38" s="92"/>
      <c r="B38" s="112" t="s">
        <v>515</v>
      </c>
      <c r="C38" s="110"/>
      <c r="D38" s="262"/>
      <c r="E38" s="377"/>
      <c r="F38" s="378"/>
      <c r="G38" s="262"/>
      <c r="H38" s="377"/>
      <c r="I38" s="378"/>
      <c r="J38" s="262"/>
      <c r="K38" s="377"/>
      <c r="L38" s="378"/>
      <c r="M38" s="82">
        <f t="shared" si="0"/>
        <v>0</v>
      </c>
      <c r="N38" s="82">
        <f t="shared" si="1"/>
        <v>0</v>
      </c>
      <c r="O38" s="82">
        <f t="shared" si="2"/>
        <v>0</v>
      </c>
      <c r="P38" s="95"/>
      <c r="Q38" s="106"/>
      <c r="R38" s="107"/>
      <c r="S38" s="95"/>
      <c r="T38" s="106"/>
      <c r="U38" s="107"/>
      <c r="V38" s="97"/>
    </row>
    <row r="39" spans="1:22" ht="13.5" customHeight="1" thickBot="1" x14ac:dyDescent="0.25">
      <c r="A39" s="92">
        <v>8151</v>
      </c>
      <c r="B39" s="112" t="s">
        <v>520</v>
      </c>
      <c r="C39" s="110"/>
      <c r="D39" s="276">
        <f>SUM(E39:F39)</f>
        <v>0</v>
      </c>
      <c r="E39" s="377"/>
      <c r="F39" s="378" t="s">
        <v>307</v>
      </c>
      <c r="G39" s="276">
        <f>SUM(H39:I39)</f>
        <v>0</v>
      </c>
      <c r="H39" s="377"/>
      <c r="I39" s="378" t="s">
        <v>307</v>
      </c>
      <c r="J39" s="276">
        <f>SUM(K39:L39)</f>
        <v>0</v>
      </c>
      <c r="K39" s="377"/>
      <c r="L39" s="378" t="s">
        <v>307</v>
      </c>
      <c r="M39" s="82">
        <f t="shared" si="0"/>
        <v>0</v>
      </c>
      <c r="N39" s="82">
        <f t="shared" si="1"/>
        <v>0</v>
      </c>
      <c r="O39" s="107" t="s">
        <v>307</v>
      </c>
      <c r="P39" s="111">
        <f>SUM(Q39:R39)</f>
        <v>0</v>
      </c>
      <c r="Q39" s="106"/>
      <c r="R39" s="107" t="s">
        <v>307</v>
      </c>
      <c r="S39" s="111">
        <f>SUM(T39:U39)</f>
        <v>0</v>
      </c>
      <c r="T39" s="106"/>
      <c r="U39" s="107" t="s">
        <v>307</v>
      </c>
      <c r="V39" s="97"/>
    </row>
    <row r="40" spans="1:22" ht="13.5" customHeight="1" thickBot="1" x14ac:dyDescent="0.25">
      <c r="A40" s="125">
        <v>8152</v>
      </c>
      <c r="B40" s="126" t="s">
        <v>524</v>
      </c>
      <c r="C40" s="127"/>
      <c r="D40" s="276">
        <f>SUM(E40:F40)</f>
        <v>0</v>
      </c>
      <c r="E40" s="381"/>
      <c r="F40" s="382" t="s">
        <v>307</v>
      </c>
      <c r="G40" s="276">
        <f>SUM(H40:I40)</f>
        <v>0</v>
      </c>
      <c r="H40" s="381"/>
      <c r="I40" s="382" t="s">
        <v>307</v>
      </c>
      <c r="J40" s="276">
        <f>SUM(K40:L40)</f>
        <v>0</v>
      </c>
      <c r="K40" s="381"/>
      <c r="L40" s="382" t="s">
        <v>307</v>
      </c>
      <c r="M40" s="82">
        <f t="shared" si="0"/>
        <v>0</v>
      </c>
      <c r="N40" s="82">
        <f t="shared" si="1"/>
        <v>0</v>
      </c>
      <c r="O40" s="107" t="s">
        <v>307</v>
      </c>
      <c r="P40" s="111">
        <f>SUM(Q40:R40)</f>
        <v>0</v>
      </c>
      <c r="Q40" s="121"/>
      <c r="R40" s="122" t="s">
        <v>307</v>
      </c>
      <c r="S40" s="111">
        <f>SUM(T40:U40)</f>
        <v>0</v>
      </c>
      <c r="T40" s="121"/>
      <c r="U40" s="122" t="s">
        <v>307</v>
      </c>
      <c r="V40" s="97"/>
    </row>
    <row r="41" spans="1:22" ht="37.5" customHeight="1" thickBot="1" x14ac:dyDescent="0.25">
      <c r="A41" s="128">
        <v>8160</v>
      </c>
      <c r="B41" s="129" t="s">
        <v>614</v>
      </c>
      <c r="C41" s="130"/>
      <c r="D41" s="337">
        <f t="shared" ref="D41:L41" si="15">SUM(D43,D48,D52,D64)</f>
        <v>-137524.40000000008</v>
      </c>
      <c r="E41" s="337">
        <f t="shared" si="15"/>
        <v>-597453.10000000009</v>
      </c>
      <c r="F41" s="365">
        <f t="shared" si="15"/>
        <v>459928.69999999995</v>
      </c>
      <c r="G41" s="337">
        <f t="shared" si="15"/>
        <v>600090</v>
      </c>
      <c r="H41" s="337">
        <f t="shared" si="15"/>
        <v>0</v>
      </c>
      <c r="I41" s="365">
        <f t="shared" si="15"/>
        <v>600090</v>
      </c>
      <c r="J41" s="337">
        <f t="shared" si="15"/>
        <v>0</v>
      </c>
      <c r="K41" s="337">
        <f t="shared" si="15"/>
        <v>0</v>
      </c>
      <c r="L41" s="365">
        <f t="shared" si="15"/>
        <v>0</v>
      </c>
      <c r="M41" s="82">
        <f t="shared" si="0"/>
        <v>-600090</v>
      </c>
      <c r="N41" s="82">
        <f t="shared" si="1"/>
        <v>0</v>
      </c>
      <c r="O41" s="82">
        <f t="shared" si="2"/>
        <v>-600090</v>
      </c>
      <c r="P41" s="131">
        <f t="shared" ref="P41:U41" si="16">SUM(P43,P48,P52,P64)</f>
        <v>0</v>
      </c>
      <c r="Q41" s="131">
        <f t="shared" si="16"/>
        <v>0</v>
      </c>
      <c r="R41" s="132">
        <f t="shared" si="16"/>
        <v>0</v>
      </c>
      <c r="S41" s="131">
        <f t="shared" si="16"/>
        <v>0</v>
      </c>
      <c r="T41" s="131">
        <f t="shared" si="16"/>
        <v>0</v>
      </c>
      <c r="U41" s="132">
        <f t="shared" si="16"/>
        <v>0</v>
      </c>
      <c r="V41" s="97"/>
    </row>
    <row r="42" spans="1:22" ht="13.5" customHeight="1" thickBot="1" x14ac:dyDescent="0.25">
      <c r="A42" s="133"/>
      <c r="B42" s="134" t="s">
        <v>5</v>
      </c>
      <c r="C42" s="135"/>
      <c r="D42" s="383"/>
      <c r="E42" s="384"/>
      <c r="F42" s="385"/>
      <c r="G42" s="383"/>
      <c r="H42" s="384"/>
      <c r="I42" s="385"/>
      <c r="J42" s="383"/>
      <c r="K42" s="384"/>
      <c r="L42" s="385"/>
      <c r="M42" s="82">
        <f t="shared" si="0"/>
        <v>0</v>
      </c>
      <c r="N42" s="82">
        <f t="shared" si="1"/>
        <v>0</v>
      </c>
      <c r="O42" s="82">
        <f t="shared" si="2"/>
        <v>0</v>
      </c>
      <c r="P42" s="136"/>
      <c r="Q42" s="137"/>
      <c r="R42" s="138"/>
      <c r="S42" s="136"/>
      <c r="T42" s="137"/>
      <c r="U42" s="138"/>
      <c r="V42" s="97"/>
    </row>
    <row r="43" spans="1:22" s="84" customFormat="1" ht="29.25" customHeight="1" thickBot="1" x14ac:dyDescent="0.25">
      <c r="A43" s="128">
        <v>8161</v>
      </c>
      <c r="B43" s="139" t="s">
        <v>615</v>
      </c>
      <c r="C43" s="130"/>
      <c r="D43" s="326">
        <f>SUM(D45:D47)</f>
        <v>0</v>
      </c>
      <c r="E43" s="386" t="s">
        <v>514</v>
      </c>
      <c r="F43" s="387">
        <f>SUM(F45:F47)</f>
        <v>0</v>
      </c>
      <c r="G43" s="326">
        <f>SUM(G45:G47)</f>
        <v>0</v>
      </c>
      <c r="H43" s="386" t="s">
        <v>514</v>
      </c>
      <c r="I43" s="387">
        <f>SUM(I45:I47)</f>
        <v>0</v>
      </c>
      <c r="J43" s="326">
        <f>SUM(J45:J47)</f>
        <v>0</v>
      </c>
      <c r="K43" s="386" t="s">
        <v>514</v>
      </c>
      <c r="L43" s="387">
        <f>SUM(L45:L47)</f>
        <v>0</v>
      </c>
      <c r="M43" s="82">
        <f t="shared" si="0"/>
        <v>0</v>
      </c>
      <c r="N43" s="107" t="s">
        <v>307</v>
      </c>
      <c r="O43" s="82">
        <f t="shared" si="2"/>
        <v>0</v>
      </c>
      <c r="P43" s="140">
        <f>SUM(P45:P47)</f>
        <v>0</v>
      </c>
      <c r="Q43" s="141" t="s">
        <v>514</v>
      </c>
      <c r="R43" s="142">
        <f>SUM(R45:R47)</f>
        <v>0</v>
      </c>
      <c r="S43" s="140">
        <f>SUM(S45:S47)</f>
        <v>0</v>
      </c>
      <c r="T43" s="141" t="s">
        <v>514</v>
      </c>
      <c r="U43" s="142">
        <f>SUM(U45:U47)</f>
        <v>0</v>
      </c>
      <c r="V43" s="91"/>
    </row>
    <row r="44" spans="1:22" s="84" customFormat="1" ht="12.75" customHeight="1" x14ac:dyDescent="0.2">
      <c r="A44" s="85"/>
      <c r="B44" s="143" t="s">
        <v>515</v>
      </c>
      <c r="C44" s="144"/>
      <c r="D44" s="352"/>
      <c r="E44" s="388"/>
      <c r="F44" s="373"/>
      <c r="G44" s="352"/>
      <c r="H44" s="388"/>
      <c r="I44" s="373"/>
      <c r="J44" s="352"/>
      <c r="K44" s="388"/>
      <c r="L44" s="373"/>
      <c r="M44" s="82">
        <f t="shared" si="0"/>
        <v>0</v>
      </c>
      <c r="N44" s="82">
        <f t="shared" si="1"/>
        <v>0</v>
      </c>
      <c r="O44" s="82">
        <f t="shared" si="2"/>
        <v>0</v>
      </c>
      <c r="P44" s="88"/>
      <c r="Q44" s="145"/>
      <c r="R44" s="90"/>
      <c r="S44" s="88"/>
      <c r="T44" s="145"/>
      <c r="U44" s="90"/>
      <c r="V44" s="91"/>
    </row>
    <row r="45" spans="1:22" ht="27" customHeight="1" thickBot="1" x14ac:dyDescent="0.25">
      <c r="A45" s="92">
        <v>8162</v>
      </c>
      <c r="B45" s="112" t="s">
        <v>525</v>
      </c>
      <c r="C45" s="110" t="s">
        <v>314</v>
      </c>
      <c r="D45" s="276"/>
      <c r="E45" s="377" t="s">
        <v>514</v>
      </c>
      <c r="F45" s="378"/>
      <c r="G45" s="276"/>
      <c r="H45" s="377" t="s">
        <v>514</v>
      </c>
      <c r="I45" s="378"/>
      <c r="J45" s="276"/>
      <c r="K45" s="377" t="s">
        <v>514</v>
      </c>
      <c r="L45" s="378"/>
      <c r="M45" s="82">
        <f t="shared" si="0"/>
        <v>0</v>
      </c>
      <c r="N45" s="107" t="s">
        <v>307</v>
      </c>
      <c r="O45" s="82">
        <f t="shared" si="2"/>
        <v>0</v>
      </c>
      <c r="P45" s="111"/>
      <c r="Q45" s="106" t="s">
        <v>514</v>
      </c>
      <c r="R45" s="107"/>
      <c r="S45" s="111"/>
      <c r="T45" s="106" t="s">
        <v>514</v>
      </c>
      <c r="U45" s="107"/>
      <c r="V45" s="97"/>
    </row>
    <row r="46" spans="1:22" s="84" customFormat="1" ht="71.25" customHeight="1" thickBot="1" x14ac:dyDescent="0.25">
      <c r="A46" s="146">
        <v>8163</v>
      </c>
      <c r="B46" s="112" t="s">
        <v>526</v>
      </c>
      <c r="C46" s="110" t="s">
        <v>314</v>
      </c>
      <c r="D46" s="276">
        <f>SUM(E46:F46)</f>
        <v>0</v>
      </c>
      <c r="E46" s="386" t="s">
        <v>514</v>
      </c>
      <c r="F46" s="389"/>
      <c r="G46" s="276">
        <f>SUM(H46:I46)</f>
        <v>0</v>
      </c>
      <c r="H46" s="386" t="s">
        <v>514</v>
      </c>
      <c r="I46" s="389"/>
      <c r="J46" s="276">
        <f>SUM(K46:L46)</f>
        <v>0</v>
      </c>
      <c r="K46" s="386" t="s">
        <v>514</v>
      </c>
      <c r="L46" s="389"/>
      <c r="M46" s="82">
        <f t="shared" si="0"/>
        <v>0</v>
      </c>
      <c r="N46" s="107" t="s">
        <v>307</v>
      </c>
      <c r="O46" s="82">
        <f t="shared" si="2"/>
        <v>0</v>
      </c>
      <c r="P46" s="111">
        <f>SUM(Q46:R46)</f>
        <v>0</v>
      </c>
      <c r="Q46" s="141" t="s">
        <v>514</v>
      </c>
      <c r="R46" s="147"/>
      <c r="S46" s="111">
        <f>SUM(T46:U46)</f>
        <v>0</v>
      </c>
      <c r="T46" s="141" t="s">
        <v>514</v>
      </c>
      <c r="U46" s="147"/>
      <c r="V46" s="91"/>
    </row>
    <row r="47" spans="1:22" ht="14.25" customHeight="1" thickBot="1" x14ac:dyDescent="0.25">
      <c r="A47" s="125">
        <v>8164</v>
      </c>
      <c r="B47" s="126" t="s">
        <v>527</v>
      </c>
      <c r="C47" s="127" t="s">
        <v>269</v>
      </c>
      <c r="D47" s="276">
        <f>SUM(E47:F47)</f>
        <v>0</v>
      </c>
      <c r="E47" s="381" t="s">
        <v>514</v>
      </c>
      <c r="F47" s="382"/>
      <c r="G47" s="276">
        <f>SUM(H47:I47)</f>
        <v>0</v>
      </c>
      <c r="H47" s="381" t="s">
        <v>514</v>
      </c>
      <c r="I47" s="382"/>
      <c r="J47" s="276">
        <f>SUM(K47:L47)</f>
        <v>0</v>
      </c>
      <c r="K47" s="381" t="s">
        <v>514</v>
      </c>
      <c r="L47" s="382"/>
      <c r="M47" s="82">
        <f t="shared" si="0"/>
        <v>0</v>
      </c>
      <c r="N47" s="107" t="s">
        <v>307</v>
      </c>
      <c r="O47" s="82">
        <f t="shared" si="2"/>
        <v>0</v>
      </c>
      <c r="P47" s="111">
        <f>SUM(Q47:R47)</f>
        <v>0</v>
      </c>
      <c r="Q47" s="121" t="s">
        <v>514</v>
      </c>
      <c r="R47" s="122"/>
      <c r="S47" s="111">
        <f>SUM(T47:U47)</f>
        <v>0</v>
      </c>
      <c r="T47" s="121" t="s">
        <v>514</v>
      </c>
      <c r="U47" s="122"/>
      <c r="V47" s="97"/>
    </row>
    <row r="48" spans="1:22" s="84" customFormat="1" ht="13.5" customHeight="1" thickBot="1" x14ac:dyDescent="0.25">
      <c r="A48" s="128">
        <v>8170</v>
      </c>
      <c r="B48" s="139" t="s">
        <v>528</v>
      </c>
      <c r="C48" s="130"/>
      <c r="D48" s="390">
        <f t="shared" ref="D48:L48" si="17">SUM(D50:D51)</f>
        <v>0</v>
      </c>
      <c r="E48" s="390">
        <f t="shared" si="17"/>
        <v>0</v>
      </c>
      <c r="F48" s="391">
        <f t="shared" si="17"/>
        <v>0</v>
      </c>
      <c r="G48" s="390">
        <f t="shared" si="17"/>
        <v>0</v>
      </c>
      <c r="H48" s="390">
        <f t="shared" si="17"/>
        <v>0</v>
      </c>
      <c r="I48" s="391">
        <f t="shared" si="17"/>
        <v>0</v>
      </c>
      <c r="J48" s="390">
        <f t="shared" si="17"/>
        <v>0</v>
      </c>
      <c r="K48" s="390">
        <f t="shared" si="17"/>
        <v>0</v>
      </c>
      <c r="L48" s="391">
        <f t="shared" si="17"/>
        <v>0</v>
      </c>
      <c r="M48" s="82">
        <f t="shared" si="0"/>
        <v>0</v>
      </c>
      <c r="N48" s="82">
        <f t="shared" si="1"/>
        <v>0</v>
      </c>
      <c r="O48" s="82">
        <f t="shared" si="2"/>
        <v>0</v>
      </c>
      <c r="P48" s="148">
        <f t="shared" ref="P48:U48" si="18">SUM(P50:P51)</f>
        <v>0</v>
      </c>
      <c r="Q48" s="148">
        <f t="shared" si="18"/>
        <v>0</v>
      </c>
      <c r="R48" s="149">
        <f t="shared" si="18"/>
        <v>0</v>
      </c>
      <c r="S48" s="148">
        <f t="shared" si="18"/>
        <v>0</v>
      </c>
      <c r="T48" s="148">
        <f t="shared" si="18"/>
        <v>0</v>
      </c>
      <c r="U48" s="149">
        <f t="shared" si="18"/>
        <v>0</v>
      </c>
      <c r="V48" s="91"/>
    </row>
    <row r="49" spans="1:22" s="84" customFormat="1" ht="12.75" customHeight="1" x14ac:dyDescent="0.2">
      <c r="A49" s="85"/>
      <c r="B49" s="143" t="s">
        <v>515</v>
      </c>
      <c r="C49" s="144"/>
      <c r="D49" s="392"/>
      <c r="E49" s="388"/>
      <c r="F49" s="393"/>
      <c r="G49" s="392"/>
      <c r="H49" s="388"/>
      <c r="I49" s="393"/>
      <c r="J49" s="392"/>
      <c r="K49" s="388"/>
      <c r="L49" s="393"/>
      <c r="M49" s="82">
        <f t="shared" si="0"/>
        <v>0</v>
      </c>
      <c r="N49" s="82">
        <f t="shared" si="1"/>
        <v>0</v>
      </c>
      <c r="O49" s="82">
        <f t="shared" si="2"/>
        <v>0</v>
      </c>
      <c r="P49" s="150"/>
      <c r="Q49" s="145"/>
      <c r="R49" s="151"/>
      <c r="S49" s="150"/>
      <c r="T49" s="145"/>
      <c r="U49" s="151"/>
      <c r="V49" s="91"/>
    </row>
    <row r="50" spans="1:22" ht="22.5" thickBot="1" x14ac:dyDescent="0.25">
      <c r="A50" s="92">
        <v>8171</v>
      </c>
      <c r="B50" s="112" t="s">
        <v>529</v>
      </c>
      <c r="C50" s="110" t="s">
        <v>315</v>
      </c>
      <c r="D50" s="276">
        <f>SUM(E50:F50)</f>
        <v>0</v>
      </c>
      <c r="E50" s="375"/>
      <c r="F50" s="378"/>
      <c r="G50" s="276">
        <f>SUM(H50:I50)</f>
        <v>0</v>
      </c>
      <c r="H50" s="375"/>
      <c r="I50" s="378"/>
      <c r="J50" s="276">
        <f>SUM(K50:L50)</f>
        <v>0</v>
      </c>
      <c r="K50" s="375"/>
      <c r="L50" s="378"/>
      <c r="M50" s="82">
        <f t="shared" si="0"/>
        <v>0</v>
      </c>
      <c r="N50" s="82">
        <f t="shared" si="1"/>
        <v>0</v>
      </c>
      <c r="O50" s="82">
        <f t="shared" si="2"/>
        <v>0</v>
      </c>
      <c r="P50" s="111">
        <f>SUM(Q50:R50)</f>
        <v>0</v>
      </c>
      <c r="Q50" s="103"/>
      <c r="R50" s="107"/>
      <c r="S50" s="111">
        <f>SUM(T50:U50)</f>
        <v>0</v>
      </c>
      <c r="T50" s="103"/>
      <c r="U50" s="107"/>
      <c r="V50" s="97"/>
    </row>
    <row r="51" spans="1:22" ht="13.5" customHeight="1" thickBot="1" x14ac:dyDescent="0.25">
      <c r="A51" s="92">
        <v>8172</v>
      </c>
      <c r="B51" s="109" t="s">
        <v>530</v>
      </c>
      <c r="C51" s="110" t="s">
        <v>316</v>
      </c>
      <c r="D51" s="276">
        <f>SUM(E51:F51)</f>
        <v>0</v>
      </c>
      <c r="E51" s="394"/>
      <c r="F51" s="395"/>
      <c r="G51" s="276">
        <f>SUM(H51:I51)</f>
        <v>0</v>
      </c>
      <c r="H51" s="394"/>
      <c r="I51" s="395"/>
      <c r="J51" s="276">
        <f>SUM(K51:L51)</f>
        <v>0</v>
      </c>
      <c r="K51" s="394"/>
      <c r="L51" s="395"/>
      <c r="M51" s="82">
        <f t="shared" si="0"/>
        <v>0</v>
      </c>
      <c r="N51" s="82">
        <f t="shared" si="1"/>
        <v>0</v>
      </c>
      <c r="O51" s="82">
        <f t="shared" si="2"/>
        <v>0</v>
      </c>
      <c r="P51" s="111">
        <f>SUM(Q51:R51)</f>
        <v>0</v>
      </c>
      <c r="Q51" s="152"/>
      <c r="R51" s="153"/>
      <c r="S51" s="111">
        <f>SUM(T51:U51)</f>
        <v>0</v>
      </c>
      <c r="T51" s="152"/>
      <c r="U51" s="153"/>
      <c r="V51" s="97"/>
    </row>
    <row r="52" spans="1:22" s="84" customFormat="1" ht="21.75" thickBot="1" x14ac:dyDescent="0.25">
      <c r="A52" s="154">
        <v>8190</v>
      </c>
      <c r="B52" s="155" t="s">
        <v>616</v>
      </c>
      <c r="C52" s="156"/>
      <c r="D52" s="396">
        <f>SUM(E52:F52)</f>
        <v>474096.89999999997</v>
      </c>
      <c r="E52" s="326">
        <f>SUM(E54+E58-E57)</f>
        <v>-3.7000000000116415</v>
      </c>
      <c r="F52" s="387">
        <f>SUM(F58)</f>
        <v>474100.6</v>
      </c>
      <c r="G52" s="396">
        <f>SUM(H52:I52)</f>
        <v>600090</v>
      </c>
      <c r="H52" s="326">
        <f>SUM(H54+H58-H57)</f>
        <v>0</v>
      </c>
      <c r="I52" s="387">
        <f>SUM(I58)</f>
        <v>600090</v>
      </c>
      <c r="J52" s="396">
        <f>SUM(K52:L52)</f>
        <v>0</v>
      </c>
      <c r="K52" s="326">
        <f>SUM(K54+K58-K57)</f>
        <v>0</v>
      </c>
      <c r="L52" s="387">
        <f>SUM(L58)</f>
        <v>0</v>
      </c>
      <c r="M52" s="82">
        <f t="shared" si="0"/>
        <v>-600090</v>
      </c>
      <c r="N52" s="82">
        <f t="shared" si="1"/>
        <v>0</v>
      </c>
      <c r="O52" s="82">
        <f t="shared" si="2"/>
        <v>-600090</v>
      </c>
      <c r="P52" s="157">
        <f>SUM(Q52:R52)</f>
        <v>0</v>
      </c>
      <c r="Q52" s="140">
        <f>SUM(Q54+Q58-Q57)</f>
        <v>0</v>
      </c>
      <c r="R52" s="142">
        <f>SUM(R58)</f>
        <v>0</v>
      </c>
      <c r="S52" s="157">
        <f>SUM(T52:U52)</f>
        <v>0</v>
      </c>
      <c r="T52" s="140">
        <f>SUM(T54+T58-T57)</f>
        <v>0</v>
      </c>
      <c r="U52" s="142">
        <f>SUM(U58)</f>
        <v>0</v>
      </c>
      <c r="V52" s="91"/>
    </row>
    <row r="53" spans="1:22" s="84" customFormat="1" ht="12.75" customHeight="1" x14ac:dyDescent="0.2">
      <c r="A53" s="158"/>
      <c r="B53" s="108" t="s">
        <v>531</v>
      </c>
      <c r="C53" s="159"/>
      <c r="D53" s="397"/>
      <c r="E53" s="398"/>
      <c r="F53" s="399"/>
      <c r="G53" s="397"/>
      <c r="H53" s="398"/>
      <c r="I53" s="399"/>
      <c r="J53" s="397"/>
      <c r="K53" s="398"/>
      <c r="L53" s="399"/>
      <c r="M53" s="82">
        <f t="shared" si="0"/>
        <v>0</v>
      </c>
      <c r="N53" s="82">
        <f t="shared" si="1"/>
        <v>0</v>
      </c>
      <c r="O53" s="82">
        <f t="shared" si="2"/>
        <v>0</v>
      </c>
      <c r="P53" s="160"/>
      <c r="Q53" s="161"/>
      <c r="R53" s="162"/>
      <c r="S53" s="160"/>
      <c r="T53" s="161"/>
      <c r="U53" s="162"/>
      <c r="V53" s="91"/>
    </row>
    <row r="54" spans="1:22" ht="21.75" x14ac:dyDescent="0.2">
      <c r="A54" s="163">
        <v>8191</v>
      </c>
      <c r="B54" s="143" t="s">
        <v>532</v>
      </c>
      <c r="C54" s="164">
        <v>9320</v>
      </c>
      <c r="D54" s="291">
        <f>SUM(E54:F54)</f>
        <v>292861</v>
      </c>
      <c r="E54" s="400">
        <v>292861</v>
      </c>
      <c r="F54" s="401" t="s">
        <v>307</v>
      </c>
      <c r="G54" s="291">
        <f>SUM(H54:I54)</f>
        <v>597449.4</v>
      </c>
      <c r="H54" s="400">
        <v>597449.4</v>
      </c>
      <c r="I54" s="401" t="s">
        <v>307</v>
      </c>
      <c r="J54" s="291">
        <f>SUM(K54:L54)</f>
        <v>0</v>
      </c>
      <c r="K54" s="400">
        <v>0</v>
      </c>
      <c r="L54" s="401" t="s">
        <v>307</v>
      </c>
      <c r="M54" s="82">
        <f t="shared" si="0"/>
        <v>-597449.4</v>
      </c>
      <c r="N54" s="82">
        <f t="shared" si="1"/>
        <v>-597449.4</v>
      </c>
      <c r="O54" s="107" t="s">
        <v>307</v>
      </c>
      <c r="P54" s="165">
        <f>SUM(Q54:R54)</f>
        <v>0</v>
      </c>
      <c r="Q54" s="166">
        <v>0</v>
      </c>
      <c r="R54" s="167" t="s">
        <v>307</v>
      </c>
      <c r="S54" s="165">
        <f>SUM(T54:U54)</f>
        <v>0</v>
      </c>
      <c r="T54" s="166">
        <v>0</v>
      </c>
      <c r="U54" s="167" t="s">
        <v>307</v>
      </c>
      <c r="V54" s="97"/>
    </row>
    <row r="55" spans="1:22" ht="12.75" customHeight="1" x14ac:dyDescent="0.2">
      <c r="A55" s="168"/>
      <c r="B55" s="108" t="s">
        <v>189</v>
      </c>
      <c r="C55" s="94"/>
      <c r="D55" s="262"/>
      <c r="E55" s="375"/>
      <c r="F55" s="378"/>
      <c r="G55" s="262"/>
      <c r="H55" s="375"/>
      <c r="I55" s="378"/>
      <c r="J55" s="262"/>
      <c r="K55" s="375"/>
      <c r="L55" s="378"/>
      <c r="M55" s="82">
        <f t="shared" si="0"/>
        <v>0</v>
      </c>
      <c r="N55" s="82">
        <f t="shared" si="1"/>
        <v>0</v>
      </c>
      <c r="O55" s="82">
        <f t="shared" si="2"/>
        <v>0</v>
      </c>
      <c r="P55" s="95"/>
      <c r="Q55" s="103"/>
      <c r="R55" s="107"/>
      <c r="S55" s="95"/>
      <c r="T55" s="103"/>
      <c r="U55" s="107"/>
      <c r="V55" s="97"/>
    </row>
    <row r="56" spans="1:22" ht="35.25" customHeight="1" x14ac:dyDescent="0.2">
      <c r="A56" s="168">
        <v>8192</v>
      </c>
      <c r="B56" s="112" t="s">
        <v>533</v>
      </c>
      <c r="C56" s="94"/>
      <c r="D56" s="291">
        <f>SUM(E56:F56)</f>
        <v>-3.7</v>
      </c>
      <c r="E56" s="377">
        <v>-3.7</v>
      </c>
      <c r="F56" s="376" t="s">
        <v>514</v>
      </c>
      <c r="G56" s="291">
        <f>SUM(H56:I56)</f>
        <v>0</v>
      </c>
      <c r="H56" s="375">
        <v>0</v>
      </c>
      <c r="I56" s="376" t="s">
        <v>514</v>
      </c>
      <c r="J56" s="291">
        <f>SUM(K56:L56)</f>
        <v>0</v>
      </c>
      <c r="K56" s="375">
        <v>0</v>
      </c>
      <c r="L56" s="376" t="s">
        <v>514</v>
      </c>
      <c r="M56" s="82">
        <f t="shared" si="0"/>
        <v>0</v>
      </c>
      <c r="N56" s="82">
        <f t="shared" si="1"/>
        <v>0</v>
      </c>
      <c r="O56" s="107" t="s">
        <v>307</v>
      </c>
      <c r="P56" s="165">
        <f>SUM(Q56:R56)</f>
        <v>0</v>
      </c>
      <c r="Q56" s="103">
        <v>0</v>
      </c>
      <c r="R56" s="104" t="s">
        <v>514</v>
      </c>
      <c r="S56" s="165">
        <f>SUM(T56:U56)</f>
        <v>0</v>
      </c>
      <c r="T56" s="103">
        <v>0</v>
      </c>
      <c r="U56" s="104" t="s">
        <v>514</v>
      </c>
      <c r="V56" s="97"/>
    </row>
    <row r="57" spans="1:22" ht="22.5" thickBot="1" x14ac:dyDescent="0.25">
      <c r="A57" s="168">
        <v>8193</v>
      </c>
      <c r="B57" s="112" t="s">
        <v>534</v>
      </c>
      <c r="C57" s="94"/>
      <c r="D57" s="262">
        <f>D54-D56</f>
        <v>292864.7</v>
      </c>
      <c r="E57" s="262">
        <f>E54-E56</f>
        <v>292864.7</v>
      </c>
      <c r="F57" s="376" t="s">
        <v>307</v>
      </c>
      <c r="G57" s="262">
        <f>G54-G56</f>
        <v>597449.4</v>
      </c>
      <c r="H57" s="262">
        <f>H54-H56</f>
        <v>597449.4</v>
      </c>
      <c r="I57" s="376" t="s">
        <v>307</v>
      </c>
      <c r="J57" s="262">
        <f>J54-J56</f>
        <v>0</v>
      </c>
      <c r="K57" s="262">
        <f>K54-K56</f>
        <v>0</v>
      </c>
      <c r="L57" s="376" t="s">
        <v>307</v>
      </c>
      <c r="M57" s="82">
        <f t="shared" si="0"/>
        <v>-597449.4</v>
      </c>
      <c r="N57" s="82">
        <f t="shared" si="1"/>
        <v>-597449.4</v>
      </c>
      <c r="O57" s="107" t="s">
        <v>307</v>
      </c>
      <c r="P57" s="95">
        <f>P54-P56</f>
        <v>0</v>
      </c>
      <c r="Q57" s="95">
        <f>Q54-Q56</f>
        <v>0</v>
      </c>
      <c r="R57" s="104" t="s">
        <v>307</v>
      </c>
      <c r="S57" s="95">
        <f>S54-S56</f>
        <v>0</v>
      </c>
      <c r="T57" s="95">
        <f>T54-T56</f>
        <v>0</v>
      </c>
      <c r="U57" s="104" t="s">
        <v>307</v>
      </c>
      <c r="V57" s="97"/>
    </row>
    <row r="58" spans="1:22" ht="22.5" thickBot="1" x14ac:dyDescent="0.25">
      <c r="A58" s="168">
        <v>8194</v>
      </c>
      <c r="B58" s="169" t="s">
        <v>535</v>
      </c>
      <c r="C58" s="170">
        <v>9330</v>
      </c>
      <c r="D58" s="326">
        <f>D60+D61</f>
        <v>474100.6</v>
      </c>
      <c r="E58" s="326">
        <f>SUM(E60,E61)</f>
        <v>0</v>
      </c>
      <c r="F58" s="387">
        <f>F60+F61</f>
        <v>474100.6</v>
      </c>
      <c r="G58" s="326">
        <f>G60+G61</f>
        <v>600090</v>
      </c>
      <c r="H58" s="326">
        <f>SUM(H60,H61)</f>
        <v>0</v>
      </c>
      <c r="I58" s="387">
        <f>I60+I61</f>
        <v>600090</v>
      </c>
      <c r="J58" s="326">
        <f>J60+J61</f>
        <v>0</v>
      </c>
      <c r="K58" s="326">
        <f>SUM(K60,K61)</f>
        <v>0</v>
      </c>
      <c r="L58" s="387">
        <f>L60+L61</f>
        <v>0</v>
      </c>
      <c r="M58" s="82">
        <f t="shared" si="0"/>
        <v>-600090</v>
      </c>
      <c r="N58" s="82">
        <f t="shared" si="1"/>
        <v>0</v>
      </c>
      <c r="O58" s="82">
        <f t="shared" si="2"/>
        <v>-600090</v>
      </c>
      <c r="P58" s="140">
        <f>P60+P61</f>
        <v>0</v>
      </c>
      <c r="Q58" s="140">
        <f>SUM(Q60,Q61)</f>
        <v>0</v>
      </c>
      <c r="R58" s="142">
        <f>R60+R61</f>
        <v>0</v>
      </c>
      <c r="S58" s="140">
        <f>S60+S61</f>
        <v>0</v>
      </c>
      <c r="T58" s="140">
        <f>SUM(T60,T61)</f>
        <v>0</v>
      </c>
      <c r="U58" s="142">
        <f>U60+U61</f>
        <v>0</v>
      </c>
      <c r="V58" s="97"/>
    </row>
    <row r="59" spans="1:22" ht="12.75" customHeight="1" x14ac:dyDescent="0.2">
      <c r="A59" s="168"/>
      <c r="B59" s="108" t="s">
        <v>189</v>
      </c>
      <c r="C59" s="170"/>
      <c r="D59" s="262"/>
      <c r="E59" s="377"/>
      <c r="F59" s="378"/>
      <c r="G59" s="262"/>
      <c r="H59" s="377"/>
      <c r="I59" s="378"/>
      <c r="J59" s="262"/>
      <c r="K59" s="377"/>
      <c r="L59" s="378"/>
      <c r="M59" s="82">
        <f t="shared" si="0"/>
        <v>0</v>
      </c>
      <c r="N59" s="82">
        <f t="shared" si="1"/>
        <v>0</v>
      </c>
      <c r="O59" s="82">
        <f t="shared" si="2"/>
        <v>0</v>
      </c>
      <c r="P59" s="95"/>
      <c r="Q59" s="106"/>
      <c r="R59" s="107"/>
      <c r="S59" s="95"/>
      <c r="T59" s="106"/>
      <c r="U59" s="107"/>
      <c r="V59" s="97"/>
    </row>
    <row r="60" spans="1:22" ht="22.5" thickBot="1" x14ac:dyDescent="0.25">
      <c r="A60" s="168">
        <v>8195</v>
      </c>
      <c r="B60" s="112" t="s">
        <v>536</v>
      </c>
      <c r="C60" s="170"/>
      <c r="D60" s="276">
        <f>F60</f>
        <v>181235.9</v>
      </c>
      <c r="E60" s="377" t="s">
        <v>514</v>
      </c>
      <c r="F60" s="378">
        <v>181235.9</v>
      </c>
      <c r="G60" s="276">
        <f>I60</f>
        <v>2640.6</v>
      </c>
      <c r="H60" s="377" t="s">
        <v>514</v>
      </c>
      <c r="I60" s="378">
        <v>2640.6</v>
      </c>
      <c r="J60" s="276">
        <f>L60</f>
        <v>0</v>
      </c>
      <c r="K60" s="377" t="s">
        <v>514</v>
      </c>
      <c r="L60" s="378">
        <v>0</v>
      </c>
      <c r="M60" s="82">
        <f t="shared" si="0"/>
        <v>-2640.6</v>
      </c>
      <c r="N60" s="107" t="s">
        <v>307</v>
      </c>
      <c r="O60" s="82">
        <f t="shared" si="2"/>
        <v>-2640.6</v>
      </c>
      <c r="P60" s="111">
        <f>R60</f>
        <v>0</v>
      </c>
      <c r="Q60" s="106" t="s">
        <v>514</v>
      </c>
      <c r="R60" s="107">
        <v>0</v>
      </c>
      <c r="S60" s="111">
        <f>U60</f>
        <v>0</v>
      </c>
      <c r="T60" s="106" t="s">
        <v>514</v>
      </c>
      <c r="U60" s="107">
        <v>0</v>
      </c>
      <c r="V60" s="97"/>
    </row>
    <row r="61" spans="1:22" ht="22.5" thickBot="1" x14ac:dyDescent="0.25">
      <c r="A61" s="171">
        <v>8196</v>
      </c>
      <c r="B61" s="112" t="s">
        <v>537</v>
      </c>
      <c r="C61" s="170"/>
      <c r="D61" s="276">
        <v>292864.7</v>
      </c>
      <c r="E61" s="377" t="s">
        <v>514</v>
      </c>
      <c r="F61" s="361">
        <v>292864.7</v>
      </c>
      <c r="G61" s="276">
        <v>597449.4</v>
      </c>
      <c r="H61" s="377" t="s">
        <v>514</v>
      </c>
      <c r="I61" s="361">
        <v>597449.4</v>
      </c>
      <c r="J61" s="276">
        <f>SUM(J57)</f>
        <v>0</v>
      </c>
      <c r="K61" s="377" t="s">
        <v>514</v>
      </c>
      <c r="L61" s="361">
        <v>0</v>
      </c>
      <c r="M61" s="82">
        <f t="shared" si="0"/>
        <v>-597449.4</v>
      </c>
      <c r="N61" s="107" t="s">
        <v>307</v>
      </c>
      <c r="O61" s="82">
        <f t="shared" si="2"/>
        <v>-597449.4</v>
      </c>
      <c r="P61" s="111">
        <f>SUM(P57)</f>
        <v>0</v>
      </c>
      <c r="Q61" s="106" t="s">
        <v>514</v>
      </c>
      <c r="R61" s="172">
        <v>0</v>
      </c>
      <c r="S61" s="111">
        <f>SUM(S57)</f>
        <v>0</v>
      </c>
      <c r="T61" s="106" t="s">
        <v>514</v>
      </c>
      <c r="U61" s="172">
        <v>0</v>
      </c>
      <c r="V61" s="97"/>
    </row>
    <row r="62" spans="1:22" ht="21.75" thickBot="1" x14ac:dyDescent="0.25">
      <c r="A62" s="168">
        <v>8197</v>
      </c>
      <c r="B62" s="173" t="s">
        <v>538</v>
      </c>
      <c r="C62" s="174"/>
      <c r="D62" s="276" t="s">
        <v>307</v>
      </c>
      <c r="E62" s="402" t="s">
        <v>514</v>
      </c>
      <c r="F62" s="403" t="s">
        <v>307</v>
      </c>
      <c r="G62" s="276" t="s">
        <v>307</v>
      </c>
      <c r="H62" s="402" t="s">
        <v>514</v>
      </c>
      <c r="I62" s="403" t="s">
        <v>307</v>
      </c>
      <c r="J62" s="276" t="s">
        <v>307</v>
      </c>
      <c r="K62" s="402" t="s">
        <v>514</v>
      </c>
      <c r="L62" s="403" t="s">
        <v>307</v>
      </c>
      <c r="M62" s="107" t="s">
        <v>307</v>
      </c>
      <c r="N62" s="107" t="s">
        <v>307</v>
      </c>
      <c r="O62" s="107" t="s">
        <v>307</v>
      </c>
      <c r="P62" s="111" t="s">
        <v>307</v>
      </c>
      <c r="Q62" s="175" t="s">
        <v>514</v>
      </c>
      <c r="R62" s="176" t="s">
        <v>307</v>
      </c>
      <c r="S62" s="111" t="s">
        <v>307</v>
      </c>
      <c r="T62" s="175" t="s">
        <v>514</v>
      </c>
      <c r="U62" s="176" t="s">
        <v>307</v>
      </c>
      <c r="V62" s="97"/>
    </row>
    <row r="63" spans="1:22" ht="32.25" thickBot="1" x14ac:dyDescent="0.25">
      <c r="A63" s="168">
        <v>8198</v>
      </c>
      <c r="B63" s="177" t="s">
        <v>539</v>
      </c>
      <c r="C63" s="178"/>
      <c r="D63" s="276">
        <f>SUM(E63:F63)</f>
        <v>0</v>
      </c>
      <c r="E63" s="377" t="s">
        <v>307</v>
      </c>
      <c r="F63" s="378"/>
      <c r="G63" s="276">
        <f>SUM(H63:I63)</f>
        <v>0</v>
      </c>
      <c r="H63" s="377" t="s">
        <v>307</v>
      </c>
      <c r="I63" s="378"/>
      <c r="J63" s="276">
        <f>SUM(K63:L63)</f>
        <v>0</v>
      </c>
      <c r="K63" s="377" t="s">
        <v>307</v>
      </c>
      <c r="L63" s="378"/>
      <c r="M63" s="82">
        <f t="shared" si="0"/>
        <v>0</v>
      </c>
      <c r="N63" s="107" t="s">
        <v>307</v>
      </c>
      <c r="O63" s="82">
        <f t="shared" si="2"/>
        <v>0</v>
      </c>
      <c r="P63" s="111">
        <f>SUM(Q63:R63)</f>
        <v>0</v>
      </c>
      <c r="Q63" s="106" t="s">
        <v>307</v>
      </c>
      <c r="R63" s="107"/>
      <c r="S63" s="111">
        <f>SUM(T63:U63)</f>
        <v>0</v>
      </c>
      <c r="T63" s="106" t="s">
        <v>307</v>
      </c>
      <c r="U63" s="107"/>
      <c r="V63" s="97"/>
    </row>
    <row r="64" spans="1:22" ht="42" x14ac:dyDescent="0.2">
      <c r="A64" s="168">
        <v>8199</v>
      </c>
      <c r="B64" s="179" t="s">
        <v>617</v>
      </c>
      <c r="C64" s="178"/>
      <c r="D64" s="374">
        <f>SUM(E64:F64)</f>
        <v>-611621.30000000005</v>
      </c>
      <c r="E64" s="377">
        <v>-597449.4</v>
      </c>
      <c r="F64" s="378">
        <v>-14171.9</v>
      </c>
      <c r="G64" s="374">
        <f>SUM(H64:I64)</f>
        <v>0</v>
      </c>
      <c r="H64" s="377"/>
      <c r="I64" s="378"/>
      <c r="J64" s="374">
        <f>SUM(K64:L64)</f>
        <v>0</v>
      </c>
      <c r="K64" s="377"/>
      <c r="L64" s="378"/>
      <c r="M64" s="82">
        <f t="shared" si="0"/>
        <v>0</v>
      </c>
      <c r="N64" s="82">
        <f t="shared" si="1"/>
        <v>0</v>
      </c>
      <c r="O64" s="82">
        <f t="shared" si="2"/>
        <v>0</v>
      </c>
      <c r="P64" s="102">
        <f>SUM(Q64:R64)</f>
        <v>0</v>
      </c>
      <c r="Q64" s="106"/>
      <c r="R64" s="107"/>
      <c r="S64" s="102">
        <f>SUM(T64:U64)</f>
        <v>0</v>
      </c>
      <c r="T64" s="106"/>
      <c r="U64" s="107"/>
      <c r="V64" s="97"/>
    </row>
    <row r="65" spans="1:22" ht="21" x14ac:dyDescent="0.2">
      <c r="A65" s="168" t="s">
        <v>540</v>
      </c>
      <c r="B65" s="180" t="s">
        <v>541</v>
      </c>
      <c r="C65" s="178"/>
      <c r="D65" s="374">
        <f>SUM(E65:F65)</f>
        <v>0</v>
      </c>
      <c r="E65" s="402"/>
      <c r="F65" s="378"/>
      <c r="G65" s="374">
        <f>SUM(H65:I65)</f>
        <v>0</v>
      </c>
      <c r="H65" s="402"/>
      <c r="I65" s="378"/>
      <c r="J65" s="374">
        <f>SUM(K65:L65)</f>
        <v>0</v>
      </c>
      <c r="K65" s="402"/>
      <c r="L65" s="378"/>
      <c r="M65" s="82">
        <f t="shared" si="0"/>
        <v>0</v>
      </c>
      <c r="N65" s="82">
        <f t="shared" si="1"/>
        <v>0</v>
      </c>
      <c r="O65" s="82">
        <f t="shared" si="2"/>
        <v>0</v>
      </c>
      <c r="P65" s="102">
        <f>SUM(Q65:R65)</f>
        <v>0</v>
      </c>
      <c r="Q65" s="175"/>
      <c r="R65" s="107"/>
      <c r="S65" s="102">
        <f>SUM(T65:U65)</f>
        <v>0</v>
      </c>
      <c r="T65" s="175"/>
      <c r="U65" s="107"/>
      <c r="V65" s="97"/>
    </row>
    <row r="66" spans="1:22" ht="30" customHeight="1" x14ac:dyDescent="0.2">
      <c r="A66" s="99">
        <v>8200</v>
      </c>
      <c r="B66" s="93" t="s">
        <v>618</v>
      </c>
      <c r="C66" s="94"/>
      <c r="D66" s="262">
        <f t="shared" ref="D66:L66" si="19">SUM(D68)</f>
        <v>0</v>
      </c>
      <c r="E66" s="262">
        <f t="shared" si="19"/>
        <v>0</v>
      </c>
      <c r="F66" s="261">
        <f t="shared" si="19"/>
        <v>0</v>
      </c>
      <c r="G66" s="262">
        <f t="shared" si="19"/>
        <v>0</v>
      </c>
      <c r="H66" s="262">
        <f t="shared" si="19"/>
        <v>0</v>
      </c>
      <c r="I66" s="261">
        <f t="shared" si="19"/>
        <v>0</v>
      </c>
      <c r="J66" s="262">
        <f t="shared" si="19"/>
        <v>0</v>
      </c>
      <c r="K66" s="262">
        <f t="shared" si="19"/>
        <v>0</v>
      </c>
      <c r="L66" s="261">
        <f t="shared" si="19"/>
        <v>0</v>
      </c>
      <c r="M66" s="82">
        <f t="shared" si="0"/>
        <v>0</v>
      </c>
      <c r="N66" s="82">
        <f t="shared" si="1"/>
        <v>0</v>
      </c>
      <c r="O66" s="82">
        <f t="shared" si="2"/>
        <v>0</v>
      </c>
      <c r="P66" s="95">
        <f t="shared" ref="P66:U66" si="20">SUM(P68)</f>
        <v>0</v>
      </c>
      <c r="Q66" s="95">
        <f t="shared" si="20"/>
        <v>0</v>
      </c>
      <c r="R66" s="96">
        <f t="shared" si="20"/>
        <v>0</v>
      </c>
      <c r="S66" s="95">
        <f t="shared" si="20"/>
        <v>0</v>
      </c>
      <c r="T66" s="95">
        <f t="shared" si="20"/>
        <v>0</v>
      </c>
      <c r="U66" s="96">
        <f t="shared" si="20"/>
        <v>0</v>
      </c>
      <c r="V66" s="97"/>
    </row>
    <row r="67" spans="1:22" ht="12.75" customHeight="1" x14ac:dyDescent="0.2">
      <c r="A67" s="99"/>
      <c r="B67" s="98" t="s">
        <v>5</v>
      </c>
      <c r="C67" s="94"/>
      <c r="D67" s="262"/>
      <c r="E67" s="375"/>
      <c r="F67" s="378"/>
      <c r="G67" s="262"/>
      <c r="H67" s="375"/>
      <c r="I67" s="378"/>
      <c r="J67" s="262"/>
      <c r="K67" s="375"/>
      <c r="L67" s="378"/>
      <c r="M67" s="82">
        <f t="shared" si="0"/>
        <v>0</v>
      </c>
      <c r="N67" s="82">
        <f t="shared" si="1"/>
        <v>0</v>
      </c>
      <c r="O67" s="82">
        <f t="shared" si="2"/>
        <v>0</v>
      </c>
      <c r="P67" s="95"/>
      <c r="Q67" s="103"/>
      <c r="R67" s="107"/>
      <c r="S67" s="95"/>
      <c r="T67" s="103"/>
      <c r="U67" s="107"/>
      <c r="V67" s="97"/>
    </row>
    <row r="68" spans="1:22" ht="21" x14ac:dyDescent="0.2">
      <c r="A68" s="99">
        <v>8210</v>
      </c>
      <c r="B68" s="181" t="s">
        <v>619</v>
      </c>
      <c r="C68" s="94"/>
      <c r="D68" s="262">
        <f t="shared" ref="D68:L68" si="21">SUM(D70,D74)</f>
        <v>0</v>
      </c>
      <c r="E68" s="262">
        <f t="shared" si="21"/>
        <v>0</v>
      </c>
      <c r="F68" s="261">
        <f t="shared" si="21"/>
        <v>0</v>
      </c>
      <c r="G68" s="262">
        <f t="shared" si="21"/>
        <v>0</v>
      </c>
      <c r="H68" s="262">
        <f t="shared" si="21"/>
        <v>0</v>
      </c>
      <c r="I68" s="261">
        <f t="shared" si="21"/>
        <v>0</v>
      </c>
      <c r="J68" s="262">
        <f t="shared" si="21"/>
        <v>0</v>
      </c>
      <c r="K68" s="262">
        <f t="shared" si="21"/>
        <v>0</v>
      </c>
      <c r="L68" s="261">
        <f t="shared" si="21"/>
        <v>0</v>
      </c>
      <c r="M68" s="82">
        <f t="shared" si="0"/>
        <v>0</v>
      </c>
      <c r="N68" s="82">
        <f t="shared" si="1"/>
        <v>0</v>
      </c>
      <c r="O68" s="82">
        <f t="shared" si="2"/>
        <v>0</v>
      </c>
      <c r="P68" s="95">
        <f t="shared" ref="P68:U68" si="22">SUM(P70,P74)</f>
        <v>0</v>
      </c>
      <c r="Q68" s="95">
        <f t="shared" si="22"/>
        <v>0</v>
      </c>
      <c r="R68" s="96">
        <f t="shared" si="22"/>
        <v>0</v>
      </c>
      <c r="S68" s="95">
        <f t="shared" si="22"/>
        <v>0</v>
      </c>
      <c r="T68" s="95">
        <f t="shared" si="22"/>
        <v>0</v>
      </c>
      <c r="U68" s="96">
        <f t="shared" si="22"/>
        <v>0</v>
      </c>
      <c r="V68" s="97"/>
    </row>
    <row r="69" spans="1:22" ht="12.75" customHeight="1" x14ac:dyDescent="0.2">
      <c r="A69" s="92"/>
      <c r="B69" s="112" t="s">
        <v>5</v>
      </c>
      <c r="C69" s="94"/>
      <c r="D69" s="262"/>
      <c r="E69" s="377"/>
      <c r="F69" s="378"/>
      <c r="G69" s="262"/>
      <c r="H69" s="377"/>
      <c r="I69" s="378"/>
      <c r="J69" s="262"/>
      <c r="K69" s="377"/>
      <c r="L69" s="378"/>
      <c r="M69" s="82">
        <f t="shared" si="0"/>
        <v>0</v>
      </c>
      <c r="N69" s="82">
        <f t="shared" si="1"/>
        <v>0</v>
      </c>
      <c r="O69" s="82">
        <f t="shared" si="2"/>
        <v>0</v>
      </c>
      <c r="P69" s="95"/>
      <c r="Q69" s="106"/>
      <c r="R69" s="107"/>
      <c r="S69" s="95"/>
      <c r="T69" s="106"/>
      <c r="U69" s="107"/>
      <c r="V69" s="97"/>
    </row>
    <row r="70" spans="1:22" ht="24" customHeight="1" x14ac:dyDescent="0.2">
      <c r="A70" s="99">
        <v>8211</v>
      </c>
      <c r="B70" s="105" t="s">
        <v>620</v>
      </c>
      <c r="C70" s="94"/>
      <c r="D70" s="262">
        <f>SUM(D72:D73)</f>
        <v>0</v>
      </c>
      <c r="E70" s="377" t="s">
        <v>514</v>
      </c>
      <c r="F70" s="261">
        <f>SUM(F72:F73)</f>
        <v>0</v>
      </c>
      <c r="G70" s="262">
        <f>SUM(G72:G73)</f>
        <v>0</v>
      </c>
      <c r="H70" s="377" t="s">
        <v>514</v>
      </c>
      <c r="I70" s="261">
        <f>SUM(I72:I73)</f>
        <v>0</v>
      </c>
      <c r="J70" s="262">
        <f>SUM(J72:J73)</f>
        <v>0</v>
      </c>
      <c r="K70" s="377" t="s">
        <v>514</v>
      </c>
      <c r="L70" s="261">
        <f>SUM(L72:L73)</f>
        <v>0</v>
      </c>
      <c r="M70" s="82">
        <f t="shared" si="0"/>
        <v>0</v>
      </c>
      <c r="N70" s="107" t="s">
        <v>307</v>
      </c>
      <c r="O70" s="82">
        <f t="shared" si="2"/>
        <v>0</v>
      </c>
      <c r="P70" s="95">
        <f>SUM(P72:P73)</f>
        <v>0</v>
      </c>
      <c r="Q70" s="106" t="s">
        <v>514</v>
      </c>
      <c r="R70" s="96">
        <f>SUM(R72:R73)</f>
        <v>0</v>
      </c>
      <c r="S70" s="95">
        <f>SUM(S72:S73)</f>
        <v>0</v>
      </c>
      <c r="T70" s="106" t="s">
        <v>514</v>
      </c>
      <c r="U70" s="96">
        <f>SUM(U72:U73)</f>
        <v>0</v>
      </c>
      <c r="V70" s="97"/>
    </row>
    <row r="71" spans="1:22" ht="12.75" customHeight="1" x14ac:dyDescent="0.2">
      <c r="A71" s="99"/>
      <c r="B71" s="108" t="s">
        <v>189</v>
      </c>
      <c r="C71" s="94"/>
      <c r="D71" s="262"/>
      <c r="E71" s="377"/>
      <c r="F71" s="378"/>
      <c r="G71" s="262"/>
      <c r="H71" s="377"/>
      <c r="I71" s="378"/>
      <c r="J71" s="262"/>
      <c r="K71" s="377"/>
      <c r="L71" s="378"/>
      <c r="M71" s="82">
        <f t="shared" si="0"/>
        <v>0</v>
      </c>
      <c r="N71" s="82">
        <f t="shared" si="1"/>
        <v>0</v>
      </c>
      <c r="O71" s="82">
        <f t="shared" si="2"/>
        <v>0</v>
      </c>
      <c r="P71" s="95"/>
      <c r="Q71" s="106"/>
      <c r="R71" s="107"/>
      <c r="S71" s="95"/>
      <c r="T71" s="106"/>
      <c r="U71" s="107"/>
      <c r="V71" s="97"/>
    </row>
    <row r="72" spans="1:22" ht="13.5" customHeight="1" thickBot="1" x14ac:dyDescent="0.25">
      <c r="A72" s="99">
        <v>8212</v>
      </c>
      <c r="B72" s="109" t="s">
        <v>516</v>
      </c>
      <c r="C72" s="110" t="s">
        <v>317</v>
      </c>
      <c r="D72" s="276">
        <f>SUM(E72:F72)</f>
        <v>0</v>
      </c>
      <c r="E72" s="377" t="s">
        <v>514</v>
      </c>
      <c r="F72" s="378"/>
      <c r="G72" s="276">
        <f>SUM(H72:I72)</f>
        <v>0</v>
      </c>
      <c r="H72" s="377" t="s">
        <v>514</v>
      </c>
      <c r="I72" s="378"/>
      <c r="J72" s="276">
        <f>SUM(K72:L72)</f>
        <v>0</v>
      </c>
      <c r="K72" s="377" t="s">
        <v>514</v>
      </c>
      <c r="L72" s="378"/>
      <c r="M72" s="82">
        <f t="shared" si="0"/>
        <v>0</v>
      </c>
      <c r="N72" s="107" t="s">
        <v>307</v>
      </c>
      <c r="O72" s="82">
        <f t="shared" si="2"/>
        <v>0</v>
      </c>
      <c r="P72" s="111">
        <f>SUM(Q72:R72)</f>
        <v>0</v>
      </c>
      <c r="Q72" s="106" t="s">
        <v>514</v>
      </c>
      <c r="R72" s="107"/>
      <c r="S72" s="111">
        <f>SUM(T72:U72)</f>
        <v>0</v>
      </c>
      <c r="T72" s="106" t="s">
        <v>514</v>
      </c>
      <c r="U72" s="107"/>
      <c r="V72" s="97"/>
    </row>
    <row r="73" spans="1:22" ht="13.5" customHeight="1" thickBot="1" x14ac:dyDescent="0.25">
      <c r="A73" s="99">
        <v>8213</v>
      </c>
      <c r="B73" s="109" t="s">
        <v>517</v>
      </c>
      <c r="C73" s="110" t="s">
        <v>318</v>
      </c>
      <c r="D73" s="276">
        <f>SUM(E73:F73)</f>
        <v>0</v>
      </c>
      <c r="E73" s="377" t="s">
        <v>514</v>
      </c>
      <c r="F73" s="378"/>
      <c r="G73" s="276">
        <f>SUM(H73:I73)</f>
        <v>0</v>
      </c>
      <c r="H73" s="377" t="s">
        <v>514</v>
      </c>
      <c r="I73" s="378"/>
      <c r="J73" s="276">
        <f>SUM(K73:L73)</f>
        <v>0</v>
      </c>
      <c r="K73" s="377" t="s">
        <v>514</v>
      </c>
      <c r="L73" s="378"/>
      <c r="M73" s="82">
        <f t="shared" si="0"/>
        <v>0</v>
      </c>
      <c r="N73" s="153" t="s">
        <v>307</v>
      </c>
      <c r="O73" s="82">
        <f t="shared" si="2"/>
        <v>0</v>
      </c>
      <c r="P73" s="111">
        <f>SUM(Q73:R73)</f>
        <v>0</v>
      </c>
      <c r="Q73" s="106" t="s">
        <v>514</v>
      </c>
      <c r="R73" s="107"/>
      <c r="S73" s="111">
        <f>SUM(T73:U73)</f>
        <v>0</v>
      </c>
      <c r="T73" s="106" t="s">
        <v>514</v>
      </c>
      <c r="U73" s="107"/>
      <c r="V73" s="97"/>
    </row>
    <row r="74" spans="1:22" ht="21.75" x14ac:dyDescent="0.2">
      <c r="A74" s="99">
        <v>8220</v>
      </c>
      <c r="B74" s="105" t="s">
        <v>621</v>
      </c>
      <c r="C74" s="94"/>
      <c r="D74" s="262">
        <f t="shared" ref="D74:L74" si="23">SUM(D76,D80)</f>
        <v>0</v>
      </c>
      <c r="E74" s="262">
        <f t="shared" si="23"/>
        <v>0</v>
      </c>
      <c r="F74" s="261">
        <f t="shared" si="23"/>
        <v>0</v>
      </c>
      <c r="G74" s="262">
        <f t="shared" si="23"/>
        <v>0</v>
      </c>
      <c r="H74" s="262">
        <f t="shared" si="23"/>
        <v>0</v>
      </c>
      <c r="I74" s="261">
        <f t="shared" si="23"/>
        <v>0</v>
      </c>
      <c r="J74" s="262">
        <f t="shared" si="23"/>
        <v>0</v>
      </c>
      <c r="K74" s="262">
        <f t="shared" si="23"/>
        <v>0</v>
      </c>
      <c r="L74" s="261">
        <f t="shared" si="23"/>
        <v>0</v>
      </c>
      <c r="M74" s="82">
        <f t="shared" ref="M74:M83" si="24">J74-G74</f>
        <v>0</v>
      </c>
      <c r="N74" s="82">
        <f t="shared" ref="N74:N83" si="25">K74-H74</f>
        <v>0</v>
      </c>
      <c r="O74" s="82">
        <f t="shared" ref="O74:O81" si="26">L74-I74</f>
        <v>0</v>
      </c>
      <c r="P74" s="95">
        <f t="shared" ref="P74:U74" si="27">SUM(P76,P80)</f>
        <v>0</v>
      </c>
      <c r="Q74" s="95">
        <f t="shared" si="27"/>
        <v>0</v>
      </c>
      <c r="R74" s="96">
        <f t="shared" si="27"/>
        <v>0</v>
      </c>
      <c r="S74" s="95">
        <f t="shared" si="27"/>
        <v>0</v>
      </c>
      <c r="T74" s="95">
        <f t="shared" si="27"/>
        <v>0</v>
      </c>
      <c r="U74" s="96">
        <f t="shared" si="27"/>
        <v>0</v>
      </c>
      <c r="V74" s="97"/>
    </row>
    <row r="75" spans="1:22" ht="12.75" customHeight="1" x14ac:dyDescent="0.2">
      <c r="A75" s="99"/>
      <c r="B75" s="108" t="s">
        <v>5</v>
      </c>
      <c r="C75" s="94"/>
      <c r="D75" s="262"/>
      <c r="E75" s="375"/>
      <c r="F75" s="378"/>
      <c r="G75" s="262"/>
      <c r="H75" s="375"/>
      <c r="I75" s="378"/>
      <c r="J75" s="262"/>
      <c r="K75" s="375"/>
      <c r="L75" s="378"/>
      <c r="M75" s="82">
        <f t="shared" si="24"/>
        <v>0</v>
      </c>
      <c r="N75" s="82">
        <f t="shared" si="25"/>
        <v>0</v>
      </c>
      <c r="O75" s="82">
        <f t="shared" si="26"/>
        <v>0</v>
      </c>
      <c r="P75" s="95"/>
      <c r="Q75" s="103"/>
      <c r="R75" s="107"/>
      <c r="S75" s="95"/>
      <c r="T75" s="103"/>
      <c r="U75" s="107"/>
      <c r="V75" s="97"/>
    </row>
    <row r="76" spans="1:22" ht="12.75" customHeight="1" x14ac:dyDescent="0.2">
      <c r="A76" s="99">
        <v>8221</v>
      </c>
      <c r="B76" s="105" t="s">
        <v>622</v>
      </c>
      <c r="C76" s="94"/>
      <c r="D76" s="262">
        <f>SUM(D78:D79)</f>
        <v>0</v>
      </c>
      <c r="E76" s="377" t="s">
        <v>514</v>
      </c>
      <c r="F76" s="261">
        <f>SUM(F78:F79)</f>
        <v>0</v>
      </c>
      <c r="G76" s="262">
        <f>SUM(G78:G79)</f>
        <v>0</v>
      </c>
      <c r="H76" s="377" t="s">
        <v>514</v>
      </c>
      <c r="I76" s="261">
        <f>SUM(I78:I79)</f>
        <v>0</v>
      </c>
      <c r="J76" s="262">
        <f>SUM(J78:J79)</f>
        <v>0</v>
      </c>
      <c r="K76" s="377" t="s">
        <v>514</v>
      </c>
      <c r="L76" s="261">
        <f>SUM(L78:L79)</f>
        <v>0</v>
      </c>
      <c r="M76" s="82">
        <f t="shared" si="24"/>
        <v>0</v>
      </c>
      <c r="N76" s="107" t="s">
        <v>307</v>
      </c>
      <c r="O76" s="82">
        <f t="shared" si="26"/>
        <v>0</v>
      </c>
      <c r="P76" s="95">
        <f>SUM(P78:P79)</f>
        <v>0</v>
      </c>
      <c r="Q76" s="106" t="s">
        <v>514</v>
      </c>
      <c r="R76" s="96">
        <f>SUM(R78:R79)</f>
        <v>0</v>
      </c>
      <c r="S76" s="95">
        <f>SUM(S78:S79)</f>
        <v>0</v>
      </c>
      <c r="T76" s="106" t="s">
        <v>514</v>
      </c>
      <c r="U76" s="96">
        <f>SUM(U78:U79)</f>
        <v>0</v>
      </c>
      <c r="V76" s="97"/>
    </row>
    <row r="77" spans="1:22" ht="12.75" customHeight="1" x14ac:dyDescent="0.2">
      <c r="A77" s="99"/>
      <c r="B77" s="108" t="s">
        <v>515</v>
      </c>
      <c r="C77" s="94"/>
      <c r="D77" s="262"/>
      <c r="E77" s="377"/>
      <c r="F77" s="378"/>
      <c r="G77" s="262"/>
      <c r="H77" s="377"/>
      <c r="I77" s="378"/>
      <c r="J77" s="262"/>
      <c r="K77" s="377"/>
      <c r="L77" s="378"/>
      <c r="M77" s="82">
        <f t="shared" si="24"/>
        <v>0</v>
      </c>
      <c r="N77" s="82">
        <f t="shared" si="25"/>
        <v>0</v>
      </c>
      <c r="O77" s="82">
        <f t="shared" si="26"/>
        <v>0</v>
      </c>
      <c r="P77" s="95"/>
      <c r="Q77" s="106"/>
      <c r="R77" s="107"/>
      <c r="S77" s="95"/>
      <c r="T77" s="106"/>
      <c r="U77" s="107"/>
      <c r="V77" s="97"/>
    </row>
    <row r="78" spans="1:22" ht="13.5" customHeight="1" thickBot="1" x14ac:dyDescent="0.25">
      <c r="A78" s="92">
        <v>8222</v>
      </c>
      <c r="B78" s="112" t="s">
        <v>542</v>
      </c>
      <c r="C78" s="110" t="s">
        <v>319</v>
      </c>
      <c r="D78" s="276">
        <f>SUM(E78:F78)</f>
        <v>0</v>
      </c>
      <c r="E78" s="377" t="s">
        <v>514</v>
      </c>
      <c r="F78" s="378"/>
      <c r="G78" s="276">
        <f>SUM(H78:I78)</f>
        <v>0</v>
      </c>
      <c r="H78" s="377" t="s">
        <v>514</v>
      </c>
      <c r="I78" s="378"/>
      <c r="J78" s="276">
        <f>SUM(K78:L78)</f>
        <v>0</v>
      </c>
      <c r="K78" s="377" t="s">
        <v>514</v>
      </c>
      <c r="L78" s="378"/>
      <c r="M78" s="82">
        <f t="shared" si="24"/>
        <v>0</v>
      </c>
      <c r="N78" s="107" t="s">
        <v>307</v>
      </c>
      <c r="O78" s="82">
        <f t="shared" si="26"/>
        <v>0</v>
      </c>
      <c r="P78" s="111">
        <f>SUM(Q78:R78)</f>
        <v>0</v>
      </c>
      <c r="Q78" s="106" t="s">
        <v>514</v>
      </c>
      <c r="R78" s="107"/>
      <c r="S78" s="111">
        <f>SUM(T78:U78)</f>
        <v>0</v>
      </c>
      <c r="T78" s="106" t="s">
        <v>514</v>
      </c>
      <c r="U78" s="107"/>
      <c r="V78" s="97"/>
    </row>
    <row r="79" spans="1:22" ht="13.5" customHeight="1" thickBot="1" x14ac:dyDescent="0.25">
      <c r="A79" s="92">
        <v>8230</v>
      </c>
      <c r="B79" s="112" t="s">
        <v>543</v>
      </c>
      <c r="C79" s="110" t="s">
        <v>320</v>
      </c>
      <c r="D79" s="276">
        <f>SUM(E79:F79)</f>
        <v>0</v>
      </c>
      <c r="E79" s="377" t="s">
        <v>514</v>
      </c>
      <c r="F79" s="378"/>
      <c r="G79" s="276">
        <f>SUM(H79:I79)</f>
        <v>0</v>
      </c>
      <c r="H79" s="377" t="s">
        <v>514</v>
      </c>
      <c r="I79" s="378"/>
      <c r="J79" s="276">
        <f>SUM(K79:L79)</f>
        <v>0</v>
      </c>
      <c r="K79" s="377" t="s">
        <v>514</v>
      </c>
      <c r="L79" s="378"/>
      <c r="M79" s="82">
        <f t="shared" si="24"/>
        <v>0</v>
      </c>
      <c r="N79" s="153" t="s">
        <v>307</v>
      </c>
      <c r="O79" s="82">
        <f t="shared" si="26"/>
        <v>0</v>
      </c>
      <c r="P79" s="111">
        <f>SUM(Q79:R79)</f>
        <v>0</v>
      </c>
      <c r="Q79" s="106" t="s">
        <v>514</v>
      </c>
      <c r="R79" s="107"/>
      <c r="S79" s="111">
        <f>SUM(T79:U79)</f>
        <v>0</v>
      </c>
      <c r="T79" s="106" t="s">
        <v>514</v>
      </c>
      <c r="U79" s="107"/>
      <c r="V79" s="97"/>
    </row>
    <row r="80" spans="1:22" ht="12.75" customHeight="1" x14ac:dyDescent="0.2">
      <c r="A80" s="92">
        <v>8240</v>
      </c>
      <c r="B80" s="105" t="s">
        <v>623</v>
      </c>
      <c r="C80" s="94"/>
      <c r="D80" s="262">
        <f t="shared" ref="D80:L80" si="28">SUM(D82:D83)</f>
        <v>0</v>
      </c>
      <c r="E80" s="262">
        <f t="shared" si="28"/>
        <v>0</v>
      </c>
      <c r="F80" s="261">
        <f t="shared" si="28"/>
        <v>0</v>
      </c>
      <c r="G80" s="262">
        <f t="shared" si="28"/>
        <v>0</v>
      </c>
      <c r="H80" s="262">
        <f t="shared" si="28"/>
        <v>0</v>
      </c>
      <c r="I80" s="261">
        <f t="shared" si="28"/>
        <v>0</v>
      </c>
      <c r="J80" s="262">
        <f t="shared" si="28"/>
        <v>0</v>
      </c>
      <c r="K80" s="262">
        <f t="shared" si="28"/>
        <v>0</v>
      </c>
      <c r="L80" s="261">
        <f t="shared" si="28"/>
        <v>0</v>
      </c>
      <c r="M80" s="82">
        <f t="shared" si="24"/>
        <v>0</v>
      </c>
      <c r="N80" s="82">
        <f t="shared" si="25"/>
        <v>0</v>
      </c>
      <c r="O80" s="82">
        <f t="shared" si="26"/>
        <v>0</v>
      </c>
      <c r="P80" s="95">
        <f t="shared" ref="P80:U80" si="29">SUM(P82:P83)</f>
        <v>0</v>
      </c>
      <c r="Q80" s="95">
        <f t="shared" si="29"/>
        <v>0</v>
      </c>
      <c r="R80" s="96">
        <f t="shared" si="29"/>
        <v>0</v>
      </c>
      <c r="S80" s="95">
        <f t="shared" si="29"/>
        <v>0</v>
      </c>
      <c r="T80" s="95">
        <f t="shared" si="29"/>
        <v>0</v>
      </c>
      <c r="U80" s="96">
        <f t="shared" si="29"/>
        <v>0</v>
      </c>
      <c r="V80" s="97"/>
    </row>
    <row r="81" spans="1:22" ht="12.75" customHeight="1" x14ac:dyDescent="0.2">
      <c r="A81" s="99"/>
      <c r="B81" s="108" t="s">
        <v>515</v>
      </c>
      <c r="C81" s="94"/>
      <c r="D81" s="262"/>
      <c r="E81" s="375"/>
      <c r="F81" s="378"/>
      <c r="G81" s="262"/>
      <c r="H81" s="375"/>
      <c r="I81" s="378"/>
      <c r="J81" s="262"/>
      <c r="K81" s="375"/>
      <c r="L81" s="378"/>
      <c r="M81" s="82">
        <f t="shared" si="24"/>
        <v>0</v>
      </c>
      <c r="N81" s="82">
        <f t="shared" si="25"/>
        <v>0</v>
      </c>
      <c r="O81" s="82">
        <f t="shared" si="26"/>
        <v>0</v>
      </c>
      <c r="P81" s="95"/>
      <c r="Q81" s="103"/>
      <c r="R81" s="107"/>
      <c r="S81" s="95"/>
      <c r="T81" s="103"/>
      <c r="U81" s="107"/>
      <c r="V81" s="97"/>
    </row>
    <row r="82" spans="1:22" ht="13.5" customHeight="1" thickBot="1" x14ac:dyDescent="0.25">
      <c r="A82" s="92">
        <v>8241</v>
      </c>
      <c r="B82" s="112" t="s">
        <v>544</v>
      </c>
      <c r="C82" s="110" t="s">
        <v>319</v>
      </c>
      <c r="D82" s="276">
        <f>SUM(E82:F82)</f>
        <v>0</v>
      </c>
      <c r="E82" s="375"/>
      <c r="F82" s="378" t="s">
        <v>307</v>
      </c>
      <c r="G82" s="276">
        <f>SUM(H82:I82)</f>
        <v>0</v>
      </c>
      <c r="H82" s="375"/>
      <c r="I82" s="378" t="s">
        <v>307</v>
      </c>
      <c r="J82" s="276">
        <f>SUM(K82:L82)</f>
        <v>0</v>
      </c>
      <c r="K82" s="375"/>
      <c r="L82" s="378" t="s">
        <v>307</v>
      </c>
      <c r="M82" s="82">
        <f t="shared" si="24"/>
        <v>0</v>
      </c>
      <c r="N82" s="82">
        <f t="shared" si="25"/>
        <v>0</v>
      </c>
      <c r="O82" s="107" t="s">
        <v>307</v>
      </c>
      <c r="P82" s="111">
        <f>SUM(Q82:R82)</f>
        <v>0</v>
      </c>
      <c r="Q82" s="103"/>
      <c r="R82" s="107" t="s">
        <v>307</v>
      </c>
      <c r="S82" s="111">
        <f>SUM(T82:U82)</f>
        <v>0</v>
      </c>
      <c r="T82" s="103"/>
      <c r="U82" s="107" t="s">
        <v>307</v>
      </c>
      <c r="V82" s="97"/>
    </row>
    <row r="83" spans="1:22" ht="13.5" customHeight="1" thickBot="1" x14ac:dyDescent="0.25">
      <c r="A83" s="118">
        <v>8250</v>
      </c>
      <c r="B83" s="119" t="s">
        <v>545</v>
      </c>
      <c r="C83" s="182" t="s">
        <v>320</v>
      </c>
      <c r="D83" s="276">
        <f>SUM(E83:F83)</f>
        <v>0</v>
      </c>
      <c r="E83" s="394"/>
      <c r="F83" s="395" t="s">
        <v>307</v>
      </c>
      <c r="G83" s="276">
        <f>SUM(H83:I83)</f>
        <v>0</v>
      </c>
      <c r="H83" s="394"/>
      <c r="I83" s="395" t="s">
        <v>307</v>
      </c>
      <c r="J83" s="276">
        <f>SUM(K83:L83)</f>
        <v>0</v>
      </c>
      <c r="K83" s="394"/>
      <c r="L83" s="395" t="s">
        <v>307</v>
      </c>
      <c r="M83" s="82">
        <f t="shared" si="24"/>
        <v>0</v>
      </c>
      <c r="N83" s="82">
        <f t="shared" si="25"/>
        <v>0</v>
      </c>
      <c r="O83" s="153" t="s">
        <v>307</v>
      </c>
      <c r="P83" s="111">
        <f>SUM(Q83:R83)</f>
        <v>0</v>
      </c>
      <c r="Q83" s="152"/>
      <c r="R83" s="153" t="s">
        <v>307</v>
      </c>
      <c r="S83" s="111">
        <f>SUM(T83:U83)</f>
        <v>0</v>
      </c>
      <c r="T83" s="152"/>
      <c r="U83" s="153" t="s">
        <v>307</v>
      </c>
      <c r="V83" s="97"/>
    </row>
    <row r="84" spans="1:22" x14ac:dyDescent="0.2">
      <c r="A84" s="183"/>
      <c r="B84" s="183"/>
      <c r="C84" s="184"/>
    </row>
    <row r="85" spans="1:22" s="71" customFormat="1" ht="41.25" customHeight="1" x14ac:dyDescent="0.2">
      <c r="A85" s="482" t="s">
        <v>624</v>
      </c>
      <c r="B85" s="482"/>
      <c r="C85" s="482"/>
      <c r="D85" s="482"/>
      <c r="E85" s="482"/>
      <c r="F85" s="482"/>
      <c r="G85" s="482"/>
      <c r="H85" s="369"/>
      <c r="I85" s="369"/>
      <c r="J85" s="369"/>
      <c r="K85" s="369"/>
      <c r="L85" s="369"/>
    </row>
    <row r="86" spans="1:22" s="71" customFormat="1" ht="31.5" customHeight="1" x14ac:dyDescent="0.2">
      <c r="A86" s="482" t="s">
        <v>625</v>
      </c>
      <c r="B86" s="482"/>
      <c r="C86" s="482"/>
      <c r="D86" s="482"/>
      <c r="E86" s="482"/>
      <c r="F86" s="482"/>
      <c r="G86" s="482"/>
      <c r="H86" s="369"/>
      <c r="I86" s="369"/>
      <c r="J86" s="369"/>
      <c r="K86" s="369"/>
      <c r="L86" s="369"/>
    </row>
    <row r="87" spans="1:22" s="71" customFormat="1" ht="33" customHeight="1" x14ac:dyDescent="0.2">
      <c r="A87" s="482" t="s">
        <v>626</v>
      </c>
      <c r="B87" s="482"/>
      <c r="C87" s="482"/>
      <c r="D87" s="482"/>
      <c r="E87" s="482"/>
      <c r="F87" s="482"/>
      <c r="G87" s="482"/>
      <c r="H87" s="369"/>
      <c r="I87" s="369"/>
      <c r="J87" s="369"/>
      <c r="K87" s="369"/>
      <c r="L87" s="369"/>
    </row>
    <row r="88" spans="1:22" ht="30.75" customHeight="1" x14ac:dyDescent="0.2">
      <c r="A88" s="482" t="s">
        <v>627</v>
      </c>
      <c r="B88" s="482"/>
      <c r="C88" s="482"/>
      <c r="D88" s="482"/>
      <c r="E88" s="482"/>
      <c r="F88" s="482"/>
      <c r="G88" s="482"/>
    </row>
    <row r="89" spans="1:22" x14ac:dyDescent="0.2">
      <c r="C89" s="185"/>
    </row>
    <row r="90" spans="1:22" x14ac:dyDescent="0.2">
      <c r="C90" s="185"/>
    </row>
    <row r="91" spans="1:22" x14ac:dyDescent="0.2">
      <c r="C91" s="185"/>
    </row>
    <row r="92" spans="1:22" x14ac:dyDescent="0.2">
      <c r="C92" s="185"/>
    </row>
    <row r="93" spans="1:22" x14ac:dyDescent="0.2">
      <c r="C93" s="185"/>
    </row>
    <row r="94" spans="1:22" x14ac:dyDescent="0.2">
      <c r="C94" s="185"/>
    </row>
    <row r="95" spans="1:22" x14ac:dyDescent="0.2">
      <c r="C95" s="185"/>
    </row>
    <row r="96" spans="1:22" x14ac:dyDescent="0.2">
      <c r="C96" s="185"/>
    </row>
    <row r="97" spans="3:3" x14ac:dyDescent="0.2">
      <c r="C97" s="185"/>
    </row>
    <row r="98" spans="3:3" x14ac:dyDescent="0.2">
      <c r="C98" s="185"/>
    </row>
    <row r="99" spans="3:3" x14ac:dyDescent="0.2">
      <c r="C99" s="185"/>
    </row>
    <row r="100" spans="3:3" x14ac:dyDescent="0.2">
      <c r="C100" s="185"/>
    </row>
    <row r="101" spans="3:3" x14ac:dyDescent="0.2">
      <c r="C101" s="185"/>
    </row>
    <row r="102" spans="3:3" x14ac:dyDescent="0.2">
      <c r="C102" s="185"/>
    </row>
    <row r="103" spans="3:3" x14ac:dyDescent="0.2">
      <c r="C103" s="185"/>
    </row>
    <row r="104" spans="3:3" x14ac:dyDescent="0.2">
      <c r="C104" s="185"/>
    </row>
    <row r="105" spans="3:3" x14ac:dyDescent="0.2">
      <c r="C105" s="185"/>
    </row>
    <row r="106" spans="3:3" x14ac:dyDescent="0.2">
      <c r="C106" s="185"/>
    </row>
    <row r="107" spans="3:3" x14ac:dyDescent="0.2">
      <c r="C107" s="185"/>
    </row>
    <row r="108" spans="3:3" x14ac:dyDescent="0.2">
      <c r="C108" s="185"/>
    </row>
    <row r="109" spans="3:3" x14ac:dyDescent="0.2">
      <c r="C109" s="185"/>
    </row>
    <row r="110" spans="3:3" x14ac:dyDescent="0.2">
      <c r="C110" s="185"/>
    </row>
    <row r="111" spans="3:3" x14ac:dyDescent="0.2">
      <c r="C111" s="185"/>
    </row>
    <row r="112" spans="3:3" x14ac:dyDescent="0.2">
      <c r="C112" s="185"/>
    </row>
    <row r="113" spans="3:3" x14ac:dyDescent="0.2">
      <c r="C113" s="185"/>
    </row>
    <row r="114" spans="3:3" x14ac:dyDescent="0.2">
      <c r="C114" s="185"/>
    </row>
    <row r="115" spans="3:3" x14ac:dyDescent="0.2">
      <c r="C115" s="185"/>
    </row>
    <row r="116" spans="3:3" x14ac:dyDescent="0.2">
      <c r="C116" s="185"/>
    </row>
    <row r="117" spans="3:3" x14ac:dyDescent="0.2">
      <c r="C117" s="185"/>
    </row>
    <row r="118" spans="3:3" x14ac:dyDescent="0.2">
      <c r="C118" s="185"/>
    </row>
    <row r="119" spans="3:3" x14ac:dyDescent="0.2">
      <c r="C119" s="185"/>
    </row>
    <row r="120" spans="3:3" x14ac:dyDescent="0.2">
      <c r="C120" s="185"/>
    </row>
    <row r="121" spans="3:3" x14ac:dyDescent="0.2">
      <c r="C121" s="185"/>
    </row>
    <row r="122" spans="3:3" x14ac:dyDescent="0.2">
      <c r="C122" s="185"/>
    </row>
    <row r="123" spans="3:3" x14ac:dyDescent="0.2">
      <c r="C123" s="185"/>
    </row>
    <row r="124" spans="3:3" x14ac:dyDescent="0.2">
      <c r="C124" s="185"/>
    </row>
    <row r="125" spans="3:3" x14ac:dyDescent="0.2">
      <c r="C125" s="185"/>
    </row>
    <row r="126" spans="3:3" x14ac:dyDescent="0.2">
      <c r="C126" s="185"/>
    </row>
    <row r="127" spans="3:3" x14ac:dyDescent="0.2">
      <c r="C127" s="185"/>
    </row>
    <row r="128" spans="3:3" x14ac:dyDescent="0.2">
      <c r="C128" s="185"/>
    </row>
    <row r="129" spans="3:3" x14ac:dyDescent="0.2">
      <c r="C129" s="185"/>
    </row>
    <row r="130" spans="3:3" x14ac:dyDescent="0.2">
      <c r="C130" s="185"/>
    </row>
    <row r="131" spans="3:3" x14ac:dyDescent="0.2">
      <c r="C131" s="185"/>
    </row>
    <row r="132" spans="3:3" x14ac:dyDescent="0.2">
      <c r="C132" s="185"/>
    </row>
    <row r="133" spans="3:3" x14ac:dyDescent="0.2">
      <c r="C133" s="185"/>
    </row>
    <row r="134" spans="3:3" x14ac:dyDescent="0.2">
      <c r="C134" s="185"/>
    </row>
    <row r="135" spans="3:3" x14ac:dyDescent="0.2">
      <c r="C135" s="185"/>
    </row>
    <row r="136" spans="3:3" x14ac:dyDescent="0.2">
      <c r="C136" s="185"/>
    </row>
    <row r="137" spans="3:3" x14ac:dyDescent="0.2">
      <c r="C137" s="185"/>
    </row>
    <row r="138" spans="3:3" x14ac:dyDescent="0.2">
      <c r="C138" s="185"/>
    </row>
    <row r="139" spans="3:3" x14ac:dyDescent="0.2">
      <c r="C139" s="185"/>
    </row>
    <row r="140" spans="3:3" x14ac:dyDescent="0.2">
      <c r="C140" s="185"/>
    </row>
    <row r="141" spans="3:3" x14ac:dyDescent="0.2">
      <c r="C141" s="185"/>
    </row>
    <row r="142" spans="3:3" x14ac:dyDescent="0.2">
      <c r="C142" s="185"/>
    </row>
    <row r="143" spans="3:3" x14ac:dyDescent="0.2">
      <c r="C143" s="185"/>
    </row>
    <row r="144" spans="3:3" x14ac:dyDescent="0.2">
      <c r="C144" s="185"/>
    </row>
    <row r="145" spans="3:3" x14ac:dyDescent="0.2">
      <c r="C145" s="185"/>
    </row>
    <row r="146" spans="3:3" x14ac:dyDescent="0.2">
      <c r="C146" s="185"/>
    </row>
    <row r="147" spans="3:3" x14ac:dyDescent="0.2">
      <c r="C147" s="185"/>
    </row>
    <row r="148" spans="3:3" x14ac:dyDescent="0.2">
      <c r="C148" s="185"/>
    </row>
    <row r="149" spans="3:3" x14ac:dyDescent="0.2">
      <c r="C149" s="185"/>
    </row>
    <row r="150" spans="3:3" x14ac:dyDescent="0.2">
      <c r="C150" s="185"/>
    </row>
    <row r="151" spans="3:3" x14ac:dyDescent="0.2">
      <c r="C151" s="185"/>
    </row>
    <row r="152" spans="3:3" x14ac:dyDescent="0.2">
      <c r="C152" s="185"/>
    </row>
    <row r="153" spans="3:3" x14ac:dyDescent="0.2">
      <c r="C153" s="185"/>
    </row>
    <row r="154" spans="3:3" x14ac:dyDescent="0.2">
      <c r="C154" s="185"/>
    </row>
    <row r="155" spans="3:3" x14ac:dyDescent="0.2">
      <c r="C155" s="185"/>
    </row>
    <row r="156" spans="3:3" x14ac:dyDescent="0.2">
      <c r="C156" s="185"/>
    </row>
    <row r="157" spans="3:3" x14ac:dyDescent="0.2">
      <c r="C157" s="185"/>
    </row>
    <row r="158" spans="3:3" x14ac:dyDescent="0.2">
      <c r="C158" s="185"/>
    </row>
    <row r="159" spans="3:3" x14ac:dyDescent="0.2">
      <c r="C159" s="185"/>
    </row>
    <row r="160" spans="3:3" x14ac:dyDescent="0.2">
      <c r="C160" s="185"/>
    </row>
    <row r="161" spans="3:3" x14ac:dyDescent="0.2">
      <c r="C161" s="185"/>
    </row>
    <row r="162" spans="3:3" x14ac:dyDescent="0.2">
      <c r="C162" s="185"/>
    </row>
    <row r="163" spans="3:3" x14ac:dyDescent="0.2">
      <c r="C163" s="185"/>
    </row>
    <row r="164" spans="3:3" x14ac:dyDescent="0.2">
      <c r="C164" s="185"/>
    </row>
    <row r="165" spans="3:3" x14ac:dyDescent="0.2">
      <c r="C165" s="185"/>
    </row>
    <row r="166" spans="3:3" x14ac:dyDescent="0.2">
      <c r="C166" s="185"/>
    </row>
    <row r="167" spans="3:3" x14ac:dyDescent="0.2">
      <c r="C167" s="185"/>
    </row>
    <row r="168" spans="3:3" x14ac:dyDescent="0.2">
      <c r="C168" s="185"/>
    </row>
    <row r="169" spans="3:3" x14ac:dyDescent="0.2">
      <c r="C169" s="185"/>
    </row>
    <row r="170" spans="3:3" x14ac:dyDescent="0.2">
      <c r="C170" s="185"/>
    </row>
    <row r="171" spans="3:3" x14ac:dyDescent="0.2">
      <c r="C171" s="185"/>
    </row>
    <row r="172" spans="3:3" x14ac:dyDescent="0.2">
      <c r="C172" s="185"/>
    </row>
    <row r="173" spans="3:3" x14ac:dyDescent="0.2">
      <c r="C173" s="185"/>
    </row>
    <row r="174" spans="3:3" x14ac:dyDescent="0.2">
      <c r="C174" s="185"/>
    </row>
    <row r="175" spans="3:3" x14ac:dyDescent="0.2">
      <c r="C175" s="185"/>
    </row>
    <row r="176" spans="3:3" x14ac:dyDescent="0.2">
      <c r="C176" s="185"/>
    </row>
    <row r="177" spans="3:3" x14ac:dyDescent="0.2">
      <c r="C177" s="185"/>
    </row>
    <row r="178" spans="3:3" x14ac:dyDescent="0.2">
      <c r="C178" s="185"/>
    </row>
    <row r="179" spans="3:3" x14ac:dyDescent="0.2">
      <c r="C179" s="185"/>
    </row>
    <row r="180" spans="3:3" x14ac:dyDescent="0.2">
      <c r="C180" s="185"/>
    </row>
    <row r="181" spans="3:3" x14ac:dyDescent="0.2">
      <c r="C181" s="185"/>
    </row>
    <row r="182" spans="3:3" x14ac:dyDescent="0.2">
      <c r="C182" s="185"/>
    </row>
    <row r="183" spans="3:3" x14ac:dyDescent="0.2">
      <c r="C183" s="185"/>
    </row>
    <row r="184" spans="3:3" x14ac:dyDescent="0.2">
      <c r="C184" s="185"/>
    </row>
    <row r="185" spans="3:3" x14ac:dyDescent="0.2">
      <c r="C185" s="185"/>
    </row>
    <row r="186" spans="3:3" x14ac:dyDescent="0.2">
      <c r="C186" s="185"/>
    </row>
    <row r="187" spans="3:3" x14ac:dyDescent="0.2">
      <c r="C187" s="185"/>
    </row>
    <row r="188" spans="3:3" x14ac:dyDescent="0.2">
      <c r="C188" s="185"/>
    </row>
    <row r="189" spans="3:3" x14ac:dyDescent="0.2">
      <c r="C189" s="185"/>
    </row>
    <row r="190" spans="3:3" x14ac:dyDescent="0.2">
      <c r="C190" s="185"/>
    </row>
    <row r="191" spans="3:3" x14ac:dyDescent="0.2">
      <c r="C191" s="185"/>
    </row>
    <row r="192" spans="3:3" x14ac:dyDescent="0.2">
      <c r="C192" s="185"/>
    </row>
    <row r="193" spans="3:3" x14ac:dyDescent="0.2">
      <c r="C193" s="185"/>
    </row>
    <row r="194" spans="3:3" x14ac:dyDescent="0.2">
      <c r="C194" s="185"/>
    </row>
    <row r="195" spans="3:3" x14ac:dyDescent="0.2">
      <c r="C195" s="185"/>
    </row>
    <row r="196" spans="3:3" x14ac:dyDescent="0.2">
      <c r="C196" s="185"/>
    </row>
    <row r="197" spans="3:3" x14ac:dyDescent="0.2">
      <c r="C197" s="185"/>
    </row>
    <row r="198" spans="3:3" x14ac:dyDescent="0.2">
      <c r="C198" s="185"/>
    </row>
    <row r="199" spans="3:3" x14ac:dyDescent="0.2">
      <c r="C199" s="185"/>
    </row>
    <row r="200" spans="3:3" x14ac:dyDescent="0.2">
      <c r="C200" s="185"/>
    </row>
    <row r="201" spans="3:3" x14ac:dyDescent="0.2">
      <c r="C201" s="185"/>
    </row>
    <row r="202" spans="3:3" x14ac:dyDescent="0.2">
      <c r="C202" s="185"/>
    </row>
    <row r="203" spans="3:3" x14ac:dyDescent="0.2">
      <c r="C203" s="185"/>
    </row>
    <row r="204" spans="3:3" x14ac:dyDescent="0.2">
      <c r="C204" s="185"/>
    </row>
    <row r="205" spans="3:3" x14ac:dyDescent="0.2">
      <c r="C205" s="185"/>
    </row>
    <row r="206" spans="3:3" x14ac:dyDescent="0.2">
      <c r="C206" s="185"/>
    </row>
    <row r="207" spans="3:3" x14ac:dyDescent="0.2">
      <c r="C207" s="185"/>
    </row>
    <row r="208" spans="3:3" x14ac:dyDescent="0.2">
      <c r="C208" s="185"/>
    </row>
    <row r="209" spans="3:3" x14ac:dyDescent="0.2">
      <c r="C209" s="185"/>
    </row>
    <row r="210" spans="3:3" x14ac:dyDescent="0.2">
      <c r="C210" s="185"/>
    </row>
    <row r="211" spans="3:3" x14ac:dyDescent="0.2">
      <c r="C211" s="185"/>
    </row>
    <row r="212" spans="3:3" x14ac:dyDescent="0.2">
      <c r="C212" s="185"/>
    </row>
    <row r="213" spans="3:3" x14ac:dyDescent="0.2">
      <c r="C213" s="185"/>
    </row>
    <row r="214" spans="3:3" x14ac:dyDescent="0.2">
      <c r="C214" s="185"/>
    </row>
    <row r="215" spans="3:3" x14ac:dyDescent="0.2">
      <c r="C215" s="185"/>
    </row>
    <row r="216" spans="3:3" x14ac:dyDescent="0.2">
      <c r="C216" s="185"/>
    </row>
    <row r="217" spans="3:3" x14ac:dyDescent="0.2">
      <c r="C217" s="185"/>
    </row>
    <row r="218" spans="3:3" x14ac:dyDescent="0.2">
      <c r="C218" s="185"/>
    </row>
    <row r="219" spans="3:3" x14ac:dyDescent="0.2">
      <c r="C219" s="185"/>
    </row>
    <row r="220" spans="3:3" x14ac:dyDescent="0.2">
      <c r="C220" s="185"/>
    </row>
    <row r="221" spans="3:3" x14ac:dyDescent="0.2">
      <c r="C221" s="185"/>
    </row>
    <row r="222" spans="3:3" x14ac:dyDescent="0.2">
      <c r="C222" s="185"/>
    </row>
    <row r="223" spans="3:3" x14ac:dyDescent="0.2">
      <c r="C223" s="185"/>
    </row>
    <row r="224" spans="3:3" x14ac:dyDescent="0.2">
      <c r="C224" s="185"/>
    </row>
    <row r="225" spans="3:3" x14ac:dyDescent="0.2">
      <c r="C225" s="185"/>
    </row>
    <row r="226" spans="3:3" x14ac:dyDescent="0.2">
      <c r="C226" s="185"/>
    </row>
    <row r="227" spans="3:3" x14ac:dyDescent="0.2">
      <c r="C227" s="185"/>
    </row>
    <row r="228" spans="3:3" x14ac:dyDescent="0.2">
      <c r="C228" s="185"/>
    </row>
    <row r="229" spans="3:3" x14ac:dyDescent="0.2">
      <c r="C229" s="185"/>
    </row>
    <row r="230" spans="3:3" x14ac:dyDescent="0.2">
      <c r="C230" s="185"/>
    </row>
    <row r="231" spans="3:3" x14ac:dyDescent="0.2">
      <c r="C231" s="185"/>
    </row>
    <row r="232" spans="3:3" x14ac:dyDescent="0.2">
      <c r="C232" s="185"/>
    </row>
    <row r="233" spans="3:3" x14ac:dyDescent="0.2">
      <c r="C233" s="185"/>
    </row>
    <row r="234" spans="3:3" x14ac:dyDescent="0.2">
      <c r="C234" s="185"/>
    </row>
    <row r="235" spans="3:3" x14ac:dyDescent="0.2">
      <c r="C235" s="185"/>
    </row>
    <row r="236" spans="3:3" x14ac:dyDescent="0.2">
      <c r="C236" s="185"/>
    </row>
    <row r="237" spans="3:3" x14ac:dyDescent="0.2">
      <c r="C237" s="185"/>
    </row>
    <row r="238" spans="3:3" x14ac:dyDescent="0.2">
      <c r="C238" s="185"/>
    </row>
    <row r="239" spans="3:3" x14ac:dyDescent="0.2">
      <c r="C239" s="185"/>
    </row>
    <row r="240" spans="3:3" x14ac:dyDescent="0.2">
      <c r="C240" s="185"/>
    </row>
    <row r="241" spans="3:3" x14ac:dyDescent="0.2">
      <c r="C241" s="185"/>
    </row>
    <row r="242" spans="3:3" x14ac:dyDescent="0.2">
      <c r="C242" s="185"/>
    </row>
    <row r="243" spans="3:3" x14ac:dyDescent="0.2">
      <c r="C243" s="185"/>
    </row>
    <row r="244" spans="3:3" x14ac:dyDescent="0.2">
      <c r="C244" s="185"/>
    </row>
    <row r="245" spans="3:3" x14ac:dyDescent="0.2">
      <c r="C245" s="185"/>
    </row>
    <row r="246" spans="3:3" x14ac:dyDescent="0.2">
      <c r="C246" s="185"/>
    </row>
    <row r="247" spans="3:3" x14ac:dyDescent="0.2">
      <c r="C247" s="185"/>
    </row>
    <row r="248" spans="3:3" x14ac:dyDescent="0.2">
      <c r="C248" s="185"/>
    </row>
    <row r="249" spans="3:3" x14ac:dyDescent="0.2">
      <c r="C249" s="185"/>
    </row>
    <row r="250" spans="3:3" x14ac:dyDescent="0.2">
      <c r="C250" s="185"/>
    </row>
    <row r="251" spans="3:3" x14ac:dyDescent="0.2">
      <c r="C251" s="185"/>
    </row>
    <row r="252" spans="3:3" x14ac:dyDescent="0.2">
      <c r="C252" s="185"/>
    </row>
    <row r="253" spans="3:3" x14ac:dyDescent="0.2">
      <c r="C253" s="185"/>
    </row>
  </sheetData>
  <protectedRanges>
    <protectedRange sqref="C3:D3" name="Range25"/>
    <protectedRange sqref="F73 I73 L73 R73 U73" name="Range23"/>
    <protectedRange sqref="F51 I51 L51 R51 U51" name="Range21"/>
    <protectedRange sqref="E64:F65 F72:F73 F78:F79 E82:E83 H64:I65 I72:I73 I78:I79 H82:H83 K64:L65 D67:L67 D69:L69 L72:L73 D75:L75 L78:L79 K82:K83 D81:L81 D77:L77 D71:L71 Q64:R65 R72:R73 R78:R79 Q82:Q83 T64:U65 P67:U67 P69:U69 U72:U73 P75:U75 U78:U79 T82:T83 P81:U81 P77:U77 P71:U71 E56" name="Range5"/>
    <protectedRange sqref="F29:F30 E35:E36 E39:E40 D45 F45:F47 I29:I30 H35:H36 H39:H40 G45 I45:I47 L29:L30 D32:L32 K35:K36 D38:L38 K39:K40 D42:L42 J45 L45:L47 D44:L44 D34:L34 D28:L28 R29:R30 Q35:Q36 Q39:Q40 P45 R45:R47 U29:U30 P32:U32 T35:T36 P38:U38 T39:T40 P42:U42 S45 U45:U47 P44:U44 P34:U34 P28:U28" name="Range3"/>
    <protectedRange sqref="F17:F18 F25:F26 I17:I18 I25:I26 L17:L18 D20:L20 L25:L26 D24:L24 D22:L22 D12:L12 D10:L10 D14:L14 D16:L16 R17:R18 R25:R26 U17:U18 P20:U20 U25:U26 P24:U24 P22:U22 P12:U12 P10:U10 P14:U14 P16:U16" name="Range2"/>
    <protectedRange sqref="E50:F51 E54:E55 F60:F63 H50:I51 H54:H56 I60:I63 K50:L51 D53:L53 K54:K56 D55:L55 L60:L63 D59:L59 D49:L49 Q50:R51 Q54:Q56 R60:R63 T50:U51 P53:U53 T54:T56 P55:U55 U60:U63 P59:U59 P49:U49" name="Range4"/>
    <protectedRange sqref="F50 I50 L50 R50 U50" name="Range20"/>
    <protectedRange sqref="F45 I45 L45 R45 U45" name="Range22"/>
  </protectedRanges>
  <mergeCells count="30">
    <mergeCell ref="A88:G88"/>
    <mergeCell ref="A5:A7"/>
    <mergeCell ref="D5:F5"/>
    <mergeCell ref="D6:D7"/>
    <mergeCell ref="E6:F6"/>
    <mergeCell ref="E4:F4"/>
    <mergeCell ref="A3:L3"/>
    <mergeCell ref="A85:G85"/>
    <mergeCell ref="A86:G86"/>
    <mergeCell ref="A87:G87"/>
    <mergeCell ref="C5:C7"/>
    <mergeCell ref="B5:B7"/>
    <mergeCell ref="G5:I5"/>
    <mergeCell ref="J5:L5"/>
    <mergeCell ref="G6:G7"/>
    <mergeCell ref="H6:I6"/>
    <mergeCell ref="J6:J7"/>
    <mergeCell ref="K6:L6"/>
    <mergeCell ref="M6:M7"/>
    <mergeCell ref="U1:V1"/>
    <mergeCell ref="Q2:V2"/>
    <mergeCell ref="M5:O5"/>
    <mergeCell ref="T6:U6"/>
    <mergeCell ref="V6:V7"/>
    <mergeCell ref="S5:U5"/>
    <mergeCell ref="N6:O6"/>
    <mergeCell ref="P6:P7"/>
    <mergeCell ref="Q6:R6"/>
    <mergeCell ref="S6:S7"/>
    <mergeCell ref="P5:R5"/>
  </mergeCells>
  <pageMargins left="0" right="0" top="0.15748031496062992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51"/>
  <sheetViews>
    <sheetView workbookViewId="0">
      <pane xSplit="6" ySplit="9" topLeftCell="G10" activePane="bottomRight" state="frozen"/>
      <selection pane="topRight" activeCell="G1" sqref="G1"/>
      <selection pane="bottomLeft" activeCell="A8" sqref="A8"/>
      <selection pane="bottomRight" activeCell="AC8" sqref="AC8"/>
    </sheetView>
  </sheetViews>
  <sheetFormatPr defaultRowHeight="15.75" x14ac:dyDescent="0.25"/>
  <cols>
    <col min="1" max="1" width="9.6640625" style="159" customWidth="1"/>
    <col min="2" max="2" width="7.83203125" style="186" customWidth="1"/>
    <col min="3" max="3" width="6.33203125" style="187" customWidth="1"/>
    <col min="4" max="4" width="7.33203125" style="188" customWidth="1"/>
    <col min="5" max="5" width="50.83203125" style="189" customWidth="1"/>
    <col min="6" max="6" width="11.5" style="189" customWidth="1"/>
    <col min="7" max="7" width="14" style="191" customWidth="1"/>
    <col min="8" max="8" width="17" style="191" customWidth="1"/>
    <col min="9" max="9" width="14.83203125" style="191" customWidth="1"/>
    <col min="10" max="14" width="18" style="191" customWidth="1"/>
    <col min="15" max="15" width="17.1640625" style="191" customWidth="1"/>
    <col min="16" max="16" width="11.83203125" style="191" customWidth="1"/>
    <col min="17" max="17" width="10.83203125" style="191" customWidth="1"/>
    <col min="18" max="18" width="10.6640625" style="191" customWidth="1"/>
    <col min="19" max="21" width="18" style="445" customWidth="1"/>
    <col min="22" max="25" width="18" style="190" customWidth="1"/>
    <col min="26" max="16384" width="9.33203125" style="190"/>
  </cols>
  <sheetData>
    <row r="1" spans="1:26" ht="16.5" customHeight="1" x14ac:dyDescent="0.25">
      <c r="X1" s="492" t="s">
        <v>580</v>
      </c>
      <c r="Y1" s="492"/>
    </row>
    <row r="2" spans="1:26" ht="54.75" customHeight="1" x14ac:dyDescent="0.25">
      <c r="V2" s="493" t="s">
        <v>649</v>
      </c>
      <c r="W2" s="493"/>
      <c r="X2" s="493"/>
      <c r="Y2" s="493"/>
    </row>
    <row r="3" spans="1:26" ht="20.25" customHeight="1" x14ac:dyDescent="0.25">
      <c r="V3" s="192"/>
      <c r="W3" s="192"/>
      <c r="X3" s="192"/>
      <c r="Y3" s="72" t="s">
        <v>603</v>
      </c>
    </row>
    <row r="4" spans="1:26" s="69" customFormat="1" ht="35.25" customHeight="1" x14ac:dyDescent="0.2">
      <c r="A4" s="498" t="s">
        <v>636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10"/>
    </row>
    <row r="5" spans="1:26" s="69" customFormat="1" ht="10.5" customHeight="1" thickBot="1" x14ac:dyDescent="0.25">
      <c r="A5" s="65"/>
      <c r="B5" s="65"/>
      <c r="C5" s="65"/>
      <c r="D5" s="193"/>
      <c r="E5" s="194"/>
      <c r="F5" s="194"/>
      <c r="G5" s="195"/>
      <c r="H5" s="195"/>
      <c r="I5" s="195"/>
      <c r="J5" s="195"/>
      <c r="K5" s="195"/>
      <c r="L5" s="195"/>
      <c r="M5" s="195"/>
      <c r="N5" s="68"/>
      <c r="O5" s="68"/>
      <c r="P5" s="68"/>
      <c r="Q5" s="68"/>
      <c r="R5" s="68"/>
      <c r="S5" s="446"/>
      <c r="T5" s="446"/>
      <c r="U5" s="446"/>
      <c r="V5" s="15"/>
      <c r="W5" s="15"/>
      <c r="X5" s="15"/>
      <c r="Y5" s="196" t="s">
        <v>0</v>
      </c>
      <c r="Z5" s="16"/>
    </row>
    <row r="6" spans="1:26" ht="45.75" customHeight="1" x14ac:dyDescent="0.25">
      <c r="A6" s="502" t="s">
        <v>323</v>
      </c>
      <c r="B6" s="502" t="s">
        <v>183</v>
      </c>
      <c r="C6" s="502" t="s">
        <v>184</v>
      </c>
      <c r="D6" s="502" t="s">
        <v>185</v>
      </c>
      <c r="E6" s="505" t="s">
        <v>324</v>
      </c>
      <c r="F6" s="499" t="s">
        <v>3</v>
      </c>
      <c r="G6" s="508" t="s">
        <v>630</v>
      </c>
      <c r="H6" s="463"/>
      <c r="I6" s="463"/>
      <c r="J6" s="463" t="s">
        <v>631</v>
      </c>
      <c r="K6" s="463"/>
      <c r="L6" s="463"/>
      <c r="M6" s="463" t="s">
        <v>573</v>
      </c>
      <c r="N6" s="463"/>
      <c r="O6" s="463"/>
      <c r="P6" s="464" t="s">
        <v>632</v>
      </c>
      <c r="Q6" s="464"/>
      <c r="R6" s="464"/>
      <c r="S6" s="471" t="s">
        <v>581</v>
      </c>
      <c r="T6" s="471"/>
      <c r="U6" s="471"/>
      <c r="V6" s="472" t="s">
        <v>633</v>
      </c>
      <c r="W6" s="472"/>
      <c r="X6" s="472"/>
      <c r="Y6" s="197" t="s">
        <v>270</v>
      </c>
    </row>
    <row r="7" spans="1:26" s="198" customFormat="1" ht="26.25" customHeight="1" x14ac:dyDescent="0.15">
      <c r="A7" s="503"/>
      <c r="B7" s="503"/>
      <c r="C7" s="503"/>
      <c r="D7" s="503"/>
      <c r="E7" s="506"/>
      <c r="F7" s="500"/>
      <c r="G7" s="497" t="s">
        <v>4</v>
      </c>
      <c r="H7" s="462" t="s">
        <v>5</v>
      </c>
      <c r="I7" s="462"/>
      <c r="J7" s="494" t="s">
        <v>4</v>
      </c>
      <c r="K7" s="462" t="s">
        <v>5</v>
      </c>
      <c r="L7" s="462"/>
      <c r="M7" s="462" t="s">
        <v>4</v>
      </c>
      <c r="N7" s="462" t="s">
        <v>5</v>
      </c>
      <c r="O7" s="462"/>
      <c r="P7" s="462" t="s">
        <v>4</v>
      </c>
      <c r="Q7" s="462" t="s">
        <v>5</v>
      </c>
      <c r="R7" s="462"/>
      <c r="S7" s="461" t="s">
        <v>4</v>
      </c>
      <c r="T7" s="461" t="s">
        <v>5</v>
      </c>
      <c r="U7" s="461"/>
      <c r="V7" s="465" t="s">
        <v>4</v>
      </c>
      <c r="W7" s="465" t="s">
        <v>5</v>
      </c>
      <c r="X7" s="465"/>
      <c r="Y7" s="466" t="s">
        <v>634</v>
      </c>
    </row>
    <row r="8" spans="1:26" s="199" customFormat="1" ht="67.5" customHeight="1" thickBot="1" x14ac:dyDescent="0.2">
      <c r="A8" s="504"/>
      <c r="B8" s="504"/>
      <c r="C8" s="504"/>
      <c r="D8" s="504"/>
      <c r="E8" s="507"/>
      <c r="F8" s="501"/>
      <c r="G8" s="497"/>
      <c r="H8" s="19" t="s">
        <v>6</v>
      </c>
      <c r="I8" s="19" t="s">
        <v>7</v>
      </c>
      <c r="J8" s="495"/>
      <c r="K8" s="19" t="s">
        <v>6</v>
      </c>
      <c r="L8" s="19" t="s">
        <v>7</v>
      </c>
      <c r="M8" s="462"/>
      <c r="N8" s="19" t="s">
        <v>6</v>
      </c>
      <c r="O8" s="19" t="s">
        <v>7</v>
      </c>
      <c r="P8" s="462"/>
      <c r="Q8" s="19" t="s">
        <v>6</v>
      </c>
      <c r="R8" s="19" t="s">
        <v>7</v>
      </c>
      <c r="S8" s="461"/>
      <c r="T8" s="426" t="s">
        <v>6</v>
      </c>
      <c r="U8" s="426" t="s">
        <v>7</v>
      </c>
      <c r="V8" s="465"/>
      <c r="W8" s="18" t="s">
        <v>6</v>
      </c>
      <c r="X8" s="18" t="s">
        <v>7</v>
      </c>
      <c r="Y8" s="466"/>
    </row>
    <row r="9" spans="1:26" s="206" customFormat="1" ht="16.5" thickBot="1" x14ac:dyDescent="0.2">
      <c r="A9" s="200">
        <v>1</v>
      </c>
      <c r="B9" s="201">
        <v>2</v>
      </c>
      <c r="C9" s="200">
        <v>3</v>
      </c>
      <c r="D9" s="201">
        <v>4</v>
      </c>
      <c r="E9" s="202">
        <v>5</v>
      </c>
      <c r="F9" s="203">
        <v>6</v>
      </c>
      <c r="G9" s="349">
        <v>7</v>
      </c>
      <c r="H9" s="205">
        <v>8</v>
      </c>
      <c r="I9" s="204">
        <v>9</v>
      </c>
      <c r="J9" s="410">
        <v>10</v>
      </c>
      <c r="K9" s="204">
        <v>11</v>
      </c>
      <c r="L9" s="410">
        <v>12</v>
      </c>
      <c r="M9" s="204">
        <v>13</v>
      </c>
      <c r="N9" s="205">
        <v>14</v>
      </c>
      <c r="O9" s="204">
        <v>15</v>
      </c>
      <c r="P9" s="205">
        <v>16</v>
      </c>
      <c r="Q9" s="204">
        <v>17</v>
      </c>
      <c r="R9" s="205">
        <v>18</v>
      </c>
      <c r="S9" s="427">
        <v>19</v>
      </c>
      <c r="T9" s="428">
        <v>20</v>
      </c>
      <c r="U9" s="427">
        <v>21</v>
      </c>
      <c r="V9" s="456">
        <v>22</v>
      </c>
      <c r="W9" s="200">
        <v>23</v>
      </c>
      <c r="X9" s="201">
        <v>24</v>
      </c>
      <c r="Y9" s="200">
        <v>25</v>
      </c>
    </row>
    <row r="10" spans="1:26" s="218" customFormat="1" ht="61.5" customHeight="1" thickBot="1" x14ac:dyDescent="0.2">
      <c r="A10" s="207">
        <v>2000</v>
      </c>
      <c r="B10" s="208" t="s">
        <v>321</v>
      </c>
      <c r="C10" s="209" t="s">
        <v>307</v>
      </c>
      <c r="D10" s="210" t="s">
        <v>307</v>
      </c>
      <c r="E10" s="211" t="s">
        <v>499</v>
      </c>
      <c r="F10" s="212"/>
      <c r="G10" s="350">
        <f t="shared" ref="G10:O10" si="0">SUM(G11,G101,G120,G146,G224,G251,G287,G316,G363,G406,G442)</f>
        <v>3413527.9000000004</v>
      </c>
      <c r="H10" s="326">
        <f t="shared" si="0"/>
        <v>2209869.3000000003</v>
      </c>
      <c r="I10" s="215">
        <f t="shared" si="0"/>
        <v>1433658.6</v>
      </c>
      <c r="J10" s="396">
        <f t="shared" si="0"/>
        <v>3831463.1999999997</v>
      </c>
      <c r="K10" s="215">
        <f t="shared" si="0"/>
        <v>2998004.1999999997</v>
      </c>
      <c r="L10" s="396">
        <f t="shared" si="0"/>
        <v>951950.10000000009</v>
      </c>
      <c r="M10" s="350">
        <f t="shared" si="0"/>
        <v>4042136.4</v>
      </c>
      <c r="N10" s="326">
        <f t="shared" si="0"/>
        <v>3019086.4</v>
      </c>
      <c r="O10" s="457">
        <f t="shared" si="0"/>
        <v>1023050</v>
      </c>
      <c r="P10" s="216">
        <f>M10-J10</f>
        <v>210673.20000000019</v>
      </c>
      <c r="Q10" s="216">
        <f>N10-K10</f>
        <v>21082.200000000186</v>
      </c>
      <c r="R10" s="216">
        <f>O10-L10</f>
        <v>71099.899999999907</v>
      </c>
      <c r="S10" s="350">
        <f t="shared" ref="S10:U10" si="1">SUM(S11,S101,S120,S146,S224,S251,S287,S316,S363,S406,S442)</f>
        <v>4025720.9</v>
      </c>
      <c r="T10" s="326">
        <f t="shared" si="1"/>
        <v>3025720.9</v>
      </c>
      <c r="U10" s="215">
        <f t="shared" si="1"/>
        <v>1000000</v>
      </c>
      <c r="V10" s="157">
        <f t="shared" ref="V10:X10" si="2">SUM(V11,V101,V120,V146,V224,V251,V287,V316,V363,V406,V442)</f>
        <v>4031425.3</v>
      </c>
      <c r="W10" s="213">
        <f t="shared" si="2"/>
        <v>3031425.3</v>
      </c>
      <c r="X10" s="214">
        <f t="shared" si="2"/>
        <v>1000000</v>
      </c>
      <c r="Y10" s="217"/>
    </row>
    <row r="11" spans="1:26" s="228" customFormat="1" ht="69" customHeight="1" x14ac:dyDescent="0.15">
      <c r="A11" s="219">
        <v>2100</v>
      </c>
      <c r="B11" s="220" t="s">
        <v>186</v>
      </c>
      <c r="C11" s="221" t="s">
        <v>187</v>
      </c>
      <c r="D11" s="222" t="s">
        <v>187</v>
      </c>
      <c r="E11" s="223" t="s">
        <v>500</v>
      </c>
      <c r="F11" s="212"/>
      <c r="G11" s="351">
        <f t="shared" ref="G11:O11" si="3">SUM(G13,G45,G49,G62,G65,G68,G90,G93)</f>
        <v>598705.10000000009</v>
      </c>
      <c r="H11" s="352">
        <f t="shared" si="3"/>
        <v>548008.69999999995</v>
      </c>
      <c r="I11" s="226">
        <f t="shared" si="3"/>
        <v>50696.399999999994</v>
      </c>
      <c r="J11" s="396">
        <f t="shared" si="3"/>
        <v>745574.2</v>
      </c>
      <c r="K11" s="226">
        <f t="shared" si="3"/>
        <v>707560.29999999993</v>
      </c>
      <c r="L11" s="396">
        <f t="shared" si="3"/>
        <v>38013.9</v>
      </c>
      <c r="M11" s="351">
        <f t="shared" si="3"/>
        <v>717686</v>
      </c>
      <c r="N11" s="352">
        <f t="shared" si="3"/>
        <v>708686</v>
      </c>
      <c r="O11" s="458">
        <f t="shared" si="3"/>
        <v>9000</v>
      </c>
      <c r="P11" s="216">
        <f t="shared" ref="P11:P79" si="4">M11-J11</f>
        <v>-27888.199999999953</v>
      </c>
      <c r="Q11" s="216">
        <f t="shared" ref="Q11:Q79" si="5">N11-K11</f>
        <v>1125.7000000000698</v>
      </c>
      <c r="R11" s="216">
        <f t="shared" ref="R11:R79" si="6">O11-L11</f>
        <v>-29013.9</v>
      </c>
      <c r="S11" s="351">
        <f t="shared" ref="S11:U11" si="7">SUM(S13,S45,S49,S62,S65,S68,S90,S93)</f>
        <v>728086</v>
      </c>
      <c r="T11" s="352">
        <f t="shared" si="7"/>
        <v>718086</v>
      </c>
      <c r="U11" s="226">
        <f t="shared" si="7"/>
        <v>10000</v>
      </c>
      <c r="V11" s="157">
        <f t="shared" ref="V11:X11" si="8">SUM(V13,V45,V49,V62,V65,V68,V90,V93)</f>
        <v>840986</v>
      </c>
      <c r="W11" s="224">
        <f t="shared" si="8"/>
        <v>730986</v>
      </c>
      <c r="X11" s="225">
        <f t="shared" si="8"/>
        <v>110000</v>
      </c>
      <c r="Y11" s="227"/>
    </row>
    <row r="12" spans="1:26" ht="24" customHeight="1" x14ac:dyDescent="0.25">
      <c r="A12" s="219"/>
      <c r="B12" s="220"/>
      <c r="C12" s="221"/>
      <c r="D12" s="222"/>
      <c r="E12" s="229" t="s">
        <v>5</v>
      </c>
      <c r="F12" s="230"/>
      <c r="G12" s="260"/>
      <c r="H12" s="262"/>
      <c r="I12" s="233"/>
      <c r="J12" s="232"/>
      <c r="K12" s="233"/>
      <c r="L12" s="232"/>
      <c r="M12" s="260"/>
      <c r="N12" s="262"/>
      <c r="O12" s="233"/>
      <c r="P12" s="216"/>
      <c r="Q12" s="216"/>
      <c r="R12" s="216"/>
      <c r="S12" s="411"/>
      <c r="T12" s="262"/>
      <c r="U12" s="233"/>
      <c r="V12" s="234"/>
      <c r="W12" s="95"/>
      <c r="X12" s="231"/>
      <c r="Y12" s="235"/>
    </row>
    <row r="13" spans="1:26" s="247" customFormat="1" ht="60" customHeight="1" x14ac:dyDescent="0.25">
      <c r="A13" s="236">
        <v>2110</v>
      </c>
      <c r="B13" s="237" t="s">
        <v>186</v>
      </c>
      <c r="C13" s="238" t="s">
        <v>188</v>
      </c>
      <c r="D13" s="239" t="s">
        <v>187</v>
      </c>
      <c r="E13" s="240" t="s">
        <v>325</v>
      </c>
      <c r="F13" s="212"/>
      <c r="G13" s="353">
        <f>SUM(H13:I13)</f>
        <v>528726.70000000007</v>
      </c>
      <c r="H13" s="272">
        <f>SUM(H15+H43+H44)</f>
        <v>500429.4</v>
      </c>
      <c r="I13" s="354">
        <f>SUM(I15+I43+I44)</f>
        <v>28297.3</v>
      </c>
      <c r="J13" s="396">
        <f>SUM(K13:L13)</f>
        <v>621638.69999999995</v>
      </c>
      <c r="K13" s="244">
        <f>SUM(K15+K43+K44)</f>
        <v>599638.69999999995</v>
      </c>
      <c r="L13" s="396">
        <f>SUM(L15+L43+L44)</f>
        <v>22000</v>
      </c>
      <c r="M13" s="353">
        <f>SUM(N13:O13)</f>
        <v>608600</v>
      </c>
      <c r="N13" s="272">
        <f>SUM(N15+N43+N44)</f>
        <v>599600</v>
      </c>
      <c r="O13" s="354">
        <f>SUM(O15+O43+O44)</f>
        <v>9000</v>
      </c>
      <c r="P13" s="216">
        <f t="shared" si="4"/>
        <v>-13038.699999999953</v>
      </c>
      <c r="Q13" s="216">
        <f t="shared" si="5"/>
        <v>-38.699999999953434</v>
      </c>
      <c r="R13" s="216">
        <f t="shared" si="6"/>
        <v>-13000</v>
      </c>
      <c r="S13" s="414">
        <f>SUM(T13:U13)</f>
        <v>615950</v>
      </c>
      <c r="T13" s="272">
        <f>SUM(T15+T43+T44)</f>
        <v>605950</v>
      </c>
      <c r="U13" s="272">
        <f>SUM(U15+U43+U44)</f>
        <v>10000</v>
      </c>
      <c r="V13" s="245">
        <f>SUM(W13:X13)</f>
        <v>619750</v>
      </c>
      <c r="W13" s="242">
        <f>SUM(W15+W43+W44)</f>
        <v>609750</v>
      </c>
      <c r="X13" s="242">
        <f>SUM(X15+X43+X44)</f>
        <v>10000</v>
      </c>
      <c r="Y13" s="246"/>
    </row>
    <row r="14" spans="1:26" s="247" customFormat="1" ht="18.75" customHeight="1" x14ac:dyDescent="0.25">
      <c r="A14" s="248"/>
      <c r="B14" s="220"/>
      <c r="C14" s="249"/>
      <c r="D14" s="250"/>
      <c r="E14" s="229" t="s">
        <v>189</v>
      </c>
      <c r="F14" s="230"/>
      <c r="G14" s="260"/>
      <c r="H14" s="262"/>
      <c r="I14" s="233"/>
      <c r="J14" s="232"/>
      <c r="K14" s="233"/>
      <c r="L14" s="232"/>
      <c r="M14" s="260"/>
      <c r="N14" s="262"/>
      <c r="O14" s="233"/>
      <c r="P14" s="216"/>
      <c r="Q14" s="216"/>
      <c r="R14" s="216"/>
      <c r="S14" s="411"/>
      <c r="T14" s="262"/>
      <c r="U14" s="233"/>
      <c r="V14" s="234"/>
      <c r="W14" s="95"/>
      <c r="X14" s="231"/>
      <c r="Y14" s="246"/>
    </row>
    <row r="15" spans="1:26" ht="41.25" customHeight="1" x14ac:dyDescent="0.25">
      <c r="A15" s="251">
        <v>2111</v>
      </c>
      <c r="B15" s="252" t="s">
        <v>186</v>
      </c>
      <c r="C15" s="253" t="s">
        <v>188</v>
      </c>
      <c r="D15" s="254" t="s">
        <v>188</v>
      </c>
      <c r="E15" s="255" t="s">
        <v>326</v>
      </c>
      <c r="F15" s="212"/>
      <c r="G15" s="232">
        <f>SUM(H15:I15)</f>
        <v>528726.70000000007</v>
      </c>
      <c r="H15" s="232">
        <v>500429.4</v>
      </c>
      <c r="I15" s="258">
        <v>28297.3</v>
      </c>
      <c r="J15" s="232">
        <f>SUM(K15:L15)</f>
        <v>621638.69999999995</v>
      </c>
      <c r="K15" s="232">
        <f>K16+K17+K18+K19+K20+K21+K22+K23+K24+K25+K26+K27+K28+K29+K30+K31+K32+K33+K34+K35+K36+K37+K38+K39</f>
        <v>599638.69999999995</v>
      </c>
      <c r="L15" s="258">
        <f>L16+L17+L18+L19+L20+L21+L22+L23+L24+L25+L26+L27+L28+L29+L30+L31+L32+L33+L34+L35+L37+L38+L39+L40+L41+L42</f>
        <v>22000</v>
      </c>
      <c r="M15" s="232">
        <f>SUM(N15:O15)</f>
        <v>608600</v>
      </c>
      <c r="N15" s="232">
        <f>N16+N17+N18+N19+N20+N21+N22+N23+N24+N25+N26+N27+N28+N29+N30+N31+N32+N33+N34+N35+N36+N37+N38+N39</f>
        <v>599600</v>
      </c>
      <c r="O15" s="258">
        <f>O16+O17+O18+O19+O20+O21+O22+O23+O24+O25+O26+O27+O28+O29+O30+O31+O32+O33+O34+O35+O37+O38+O39+O40+O41+O42</f>
        <v>9000</v>
      </c>
      <c r="P15" s="216">
        <f t="shared" si="4"/>
        <v>-13038.699999999953</v>
      </c>
      <c r="Q15" s="216">
        <f t="shared" si="5"/>
        <v>-38.699999999953434</v>
      </c>
      <c r="R15" s="216">
        <f t="shared" si="6"/>
        <v>-13000</v>
      </c>
      <c r="S15" s="232">
        <f>SUM(T15:U15)</f>
        <v>615950</v>
      </c>
      <c r="T15" s="232">
        <f>T16+T17+T18+T19+T20+T21+T22+T23+T24+T25+T26+T27+T28+T29+T30+T31+T32+T33+T34+T35+T36+T37+T38+T39</f>
        <v>605950</v>
      </c>
      <c r="U15" s="258">
        <f>U16+U17+U18+U19+U20+U21+U22+U23+U24+U25+U26+U27+U28+U29+U30+U31+U32+U33+U34+U35+U37+U38+U39+U40+U41+U42</f>
        <v>10000</v>
      </c>
      <c r="V15" s="256">
        <f>SUM(W15:X15)</f>
        <v>619750</v>
      </c>
      <c r="W15" s="256">
        <f>W16+W17+W18+W19+W20+W21+W22+W23+W24+W25+W26+W27+W28+W29+W30+W31+W32+W33+W34+W35+W36+W37+W38+W39</f>
        <v>609750</v>
      </c>
      <c r="X15" s="257">
        <f>X16+X17+X18+X19+X20+X21+X22+X23+X24+X25+X26+X27+X28+X29+X30+X31+X32+X33+X34+X35+X37+X38+X39+X40+X41+X42</f>
        <v>10000</v>
      </c>
      <c r="Y15" s="235"/>
    </row>
    <row r="16" spans="1:26" ht="24" customHeight="1" x14ac:dyDescent="0.25">
      <c r="A16" s="227"/>
      <c r="B16" s="249"/>
      <c r="C16" s="249"/>
      <c r="D16" s="256"/>
      <c r="E16" s="259" t="s">
        <v>498</v>
      </c>
      <c r="F16" s="203" t="s">
        <v>238</v>
      </c>
      <c r="G16" s="260">
        <f>SUM(H16:I16)</f>
        <v>415711.8</v>
      </c>
      <c r="H16" s="262">
        <v>415711.8</v>
      </c>
      <c r="I16" s="262">
        <v>0</v>
      </c>
      <c r="J16" s="260">
        <f>SUM(K16:L16)</f>
        <v>467000</v>
      </c>
      <c r="K16" s="261">
        <v>467000</v>
      </c>
      <c r="L16" s="232">
        <v>0</v>
      </c>
      <c r="M16" s="260">
        <f>SUM(N16:O16)</f>
        <v>467000</v>
      </c>
      <c r="N16" s="262">
        <v>467000</v>
      </c>
      <c r="O16" s="233">
        <v>0</v>
      </c>
      <c r="P16" s="216">
        <f t="shared" si="4"/>
        <v>0</v>
      </c>
      <c r="Q16" s="216">
        <f t="shared" si="5"/>
        <v>0</v>
      </c>
      <c r="R16" s="216">
        <f t="shared" si="6"/>
        <v>0</v>
      </c>
      <c r="S16" s="411">
        <f>SUM(T16:U16)</f>
        <v>472000</v>
      </c>
      <c r="T16" s="262">
        <v>472000</v>
      </c>
      <c r="U16" s="233">
        <v>0</v>
      </c>
      <c r="V16" s="234">
        <f>SUM(W16:X16)</f>
        <v>475000</v>
      </c>
      <c r="W16" s="95">
        <v>475000</v>
      </c>
      <c r="X16" s="231">
        <v>0</v>
      </c>
      <c r="Y16" s="235"/>
    </row>
    <row r="17" spans="1:25" ht="30" customHeight="1" x14ac:dyDescent="0.25">
      <c r="A17" s="227"/>
      <c r="B17" s="249"/>
      <c r="C17" s="249"/>
      <c r="D17" s="256"/>
      <c r="E17" s="259" t="s">
        <v>497</v>
      </c>
      <c r="F17" s="203" t="s">
        <v>239</v>
      </c>
      <c r="G17" s="260">
        <f t="shared" ref="G17:G42" si="9">SUM(H17:I17)</f>
        <v>44348.1</v>
      </c>
      <c r="H17" s="262">
        <v>44348.1</v>
      </c>
      <c r="I17" s="262"/>
      <c r="J17" s="260">
        <f t="shared" ref="J17:J42" si="10">SUM(K17:L17)</f>
        <v>50000</v>
      </c>
      <c r="K17" s="262">
        <v>50000</v>
      </c>
      <c r="L17" s="375">
        <v>0</v>
      </c>
      <c r="M17" s="260">
        <f t="shared" ref="M17:M35" si="11">SUM(N17:O17)</f>
        <v>50000</v>
      </c>
      <c r="N17" s="262">
        <v>50000</v>
      </c>
      <c r="O17" s="233">
        <v>0</v>
      </c>
      <c r="P17" s="216">
        <f t="shared" si="4"/>
        <v>0</v>
      </c>
      <c r="Q17" s="216">
        <f t="shared" si="5"/>
        <v>0</v>
      </c>
      <c r="R17" s="216">
        <f t="shared" si="6"/>
        <v>0</v>
      </c>
      <c r="S17" s="411">
        <f t="shared" ref="S17:S42" si="12">SUM(T17:U17)</f>
        <v>55000</v>
      </c>
      <c r="T17" s="262">
        <v>55000</v>
      </c>
      <c r="U17" s="233">
        <v>0</v>
      </c>
      <c r="V17" s="234">
        <f t="shared" ref="V17:V42" si="13">SUM(W17:X17)</f>
        <v>55000</v>
      </c>
      <c r="W17" s="95">
        <v>55000</v>
      </c>
      <c r="X17" s="231">
        <v>0</v>
      </c>
      <c r="Y17" s="235"/>
    </row>
    <row r="18" spans="1:25" ht="30" customHeight="1" x14ac:dyDescent="0.25">
      <c r="A18" s="227"/>
      <c r="B18" s="249"/>
      <c r="C18" s="249"/>
      <c r="D18" s="256"/>
      <c r="E18" s="259" t="s">
        <v>576</v>
      </c>
      <c r="F18" s="203" t="s">
        <v>247</v>
      </c>
      <c r="G18" s="260">
        <f t="shared" si="9"/>
        <v>163.30000000000001</v>
      </c>
      <c r="H18" s="262">
        <v>163.30000000000001</v>
      </c>
      <c r="I18" s="262"/>
      <c r="J18" s="260">
        <f t="shared" si="10"/>
        <v>500</v>
      </c>
      <c r="K18" s="262">
        <v>500</v>
      </c>
      <c r="L18" s="375">
        <v>0</v>
      </c>
      <c r="M18" s="260">
        <f t="shared" si="11"/>
        <v>500</v>
      </c>
      <c r="N18" s="262">
        <v>500</v>
      </c>
      <c r="O18" s="233">
        <v>0</v>
      </c>
      <c r="P18" s="216"/>
      <c r="Q18" s="216"/>
      <c r="R18" s="216"/>
      <c r="S18" s="411">
        <f t="shared" si="12"/>
        <v>500</v>
      </c>
      <c r="T18" s="262">
        <v>500</v>
      </c>
      <c r="U18" s="233">
        <v>0</v>
      </c>
      <c r="V18" s="234">
        <f t="shared" si="13"/>
        <v>500</v>
      </c>
      <c r="W18" s="95">
        <v>500</v>
      </c>
      <c r="X18" s="231">
        <v>0</v>
      </c>
      <c r="Y18" s="235"/>
    </row>
    <row r="19" spans="1:25" ht="18" customHeight="1" x14ac:dyDescent="0.25">
      <c r="A19" s="227"/>
      <c r="B19" s="249"/>
      <c r="C19" s="249"/>
      <c r="D19" s="256"/>
      <c r="E19" s="259" t="s">
        <v>467</v>
      </c>
      <c r="F19" s="203" t="s">
        <v>240</v>
      </c>
      <c r="G19" s="260">
        <f t="shared" si="9"/>
        <v>7746.4</v>
      </c>
      <c r="H19" s="262">
        <v>7746.4</v>
      </c>
      <c r="I19" s="262">
        <v>0</v>
      </c>
      <c r="J19" s="260">
        <f t="shared" si="10"/>
        <v>10000</v>
      </c>
      <c r="K19" s="262">
        <v>10000</v>
      </c>
      <c r="L19" s="375">
        <v>0</v>
      </c>
      <c r="M19" s="260">
        <f t="shared" si="11"/>
        <v>10000</v>
      </c>
      <c r="N19" s="262">
        <v>10000</v>
      </c>
      <c r="O19" s="233">
        <v>0</v>
      </c>
      <c r="P19" s="216">
        <f t="shared" si="4"/>
        <v>0</v>
      </c>
      <c r="Q19" s="216">
        <f t="shared" si="5"/>
        <v>0</v>
      </c>
      <c r="R19" s="216">
        <f t="shared" si="6"/>
        <v>0</v>
      </c>
      <c r="S19" s="411">
        <f t="shared" si="12"/>
        <v>10000</v>
      </c>
      <c r="T19" s="262">
        <v>10000</v>
      </c>
      <c r="U19" s="233">
        <v>0</v>
      </c>
      <c r="V19" s="234">
        <f t="shared" si="13"/>
        <v>10000</v>
      </c>
      <c r="W19" s="95">
        <v>10000</v>
      </c>
      <c r="X19" s="231">
        <v>0</v>
      </c>
      <c r="Y19" s="235"/>
    </row>
    <row r="20" spans="1:25" ht="18" customHeight="1" x14ac:dyDescent="0.25">
      <c r="A20" s="227"/>
      <c r="B20" s="249"/>
      <c r="C20" s="249"/>
      <c r="D20" s="256"/>
      <c r="E20" s="259" t="s">
        <v>496</v>
      </c>
      <c r="F20" s="203" t="s">
        <v>241</v>
      </c>
      <c r="G20" s="260">
        <f t="shared" si="9"/>
        <v>1363.3</v>
      </c>
      <c r="H20" s="262">
        <v>1363.3</v>
      </c>
      <c r="I20" s="262"/>
      <c r="J20" s="260">
        <f t="shared" si="10"/>
        <v>1700</v>
      </c>
      <c r="K20" s="262">
        <v>1700</v>
      </c>
      <c r="L20" s="375">
        <v>0</v>
      </c>
      <c r="M20" s="260">
        <f t="shared" si="11"/>
        <v>1700</v>
      </c>
      <c r="N20" s="262">
        <v>1700</v>
      </c>
      <c r="O20" s="233">
        <v>0</v>
      </c>
      <c r="P20" s="216">
        <f t="shared" si="4"/>
        <v>0</v>
      </c>
      <c r="Q20" s="216">
        <f t="shared" si="5"/>
        <v>0</v>
      </c>
      <c r="R20" s="216">
        <f t="shared" si="6"/>
        <v>0</v>
      </c>
      <c r="S20" s="411">
        <f t="shared" si="12"/>
        <v>1700</v>
      </c>
      <c r="T20" s="262">
        <v>1700</v>
      </c>
      <c r="U20" s="233">
        <v>0</v>
      </c>
      <c r="V20" s="234">
        <f t="shared" si="13"/>
        <v>1700</v>
      </c>
      <c r="W20" s="95">
        <v>1700</v>
      </c>
      <c r="X20" s="231">
        <v>0</v>
      </c>
      <c r="Y20" s="235"/>
    </row>
    <row r="21" spans="1:25" ht="18" customHeight="1" x14ac:dyDescent="0.25">
      <c r="A21" s="227"/>
      <c r="B21" s="249"/>
      <c r="C21" s="249"/>
      <c r="D21" s="256"/>
      <c r="E21" s="259" t="s">
        <v>495</v>
      </c>
      <c r="F21" s="203" t="s">
        <v>242</v>
      </c>
      <c r="G21" s="260">
        <f t="shared" si="9"/>
        <v>2557</v>
      </c>
      <c r="H21" s="262">
        <v>2557</v>
      </c>
      <c r="I21" s="262">
        <v>0</v>
      </c>
      <c r="J21" s="260">
        <f t="shared" si="10"/>
        <v>3000</v>
      </c>
      <c r="K21" s="262">
        <v>3000</v>
      </c>
      <c r="L21" s="375">
        <v>0</v>
      </c>
      <c r="M21" s="260">
        <f t="shared" si="11"/>
        <v>3000</v>
      </c>
      <c r="N21" s="262">
        <v>3000</v>
      </c>
      <c r="O21" s="233">
        <v>0</v>
      </c>
      <c r="P21" s="216">
        <f t="shared" si="4"/>
        <v>0</v>
      </c>
      <c r="Q21" s="216">
        <f t="shared" si="5"/>
        <v>0</v>
      </c>
      <c r="R21" s="216">
        <f t="shared" si="6"/>
        <v>0</v>
      </c>
      <c r="S21" s="411">
        <f t="shared" si="12"/>
        <v>3000</v>
      </c>
      <c r="T21" s="262">
        <v>3000</v>
      </c>
      <c r="U21" s="233">
        <v>0</v>
      </c>
      <c r="V21" s="234">
        <f t="shared" si="13"/>
        <v>3000</v>
      </c>
      <c r="W21" s="95">
        <v>3000</v>
      </c>
      <c r="X21" s="231">
        <v>0</v>
      </c>
      <c r="Y21" s="235"/>
    </row>
    <row r="22" spans="1:25" ht="33.75" customHeight="1" x14ac:dyDescent="0.25">
      <c r="A22" s="227"/>
      <c r="B22" s="249"/>
      <c r="C22" s="249"/>
      <c r="D22" s="256"/>
      <c r="E22" s="259" t="s">
        <v>494</v>
      </c>
      <c r="F22" s="203" t="s">
        <v>243</v>
      </c>
      <c r="G22" s="260">
        <f t="shared" si="9"/>
        <v>266</v>
      </c>
      <c r="H22" s="262">
        <v>266</v>
      </c>
      <c r="I22" s="262"/>
      <c r="J22" s="260">
        <f t="shared" si="10"/>
        <v>600</v>
      </c>
      <c r="K22" s="262">
        <v>600</v>
      </c>
      <c r="L22" s="375">
        <v>0</v>
      </c>
      <c r="M22" s="260">
        <f t="shared" si="11"/>
        <v>600</v>
      </c>
      <c r="N22" s="262">
        <v>600</v>
      </c>
      <c r="O22" s="233">
        <v>0</v>
      </c>
      <c r="P22" s="216">
        <f t="shared" si="4"/>
        <v>0</v>
      </c>
      <c r="Q22" s="216">
        <f t="shared" si="5"/>
        <v>0</v>
      </c>
      <c r="R22" s="216">
        <f t="shared" si="6"/>
        <v>0</v>
      </c>
      <c r="S22" s="411">
        <f t="shared" si="12"/>
        <v>600</v>
      </c>
      <c r="T22" s="262">
        <v>600</v>
      </c>
      <c r="U22" s="233">
        <v>0</v>
      </c>
      <c r="V22" s="234">
        <f t="shared" si="13"/>
        <v>600</v>
      </c>
      <c r="W22" s="95">
        <v>600</v>
      </c>
      <c r="X22" s="231">
        <v>0</v>
      </c>
      <c r="Y22" s="263"/>
    </row>
    <row r="23" spans="1:25" ht="18" customHeight="1" x14ac:dyDescent="0.25">
      <c r="A23" s="227"/>
      <c r="B23" s="249"/>
      <c r="C23" s="249"/>
      <c r="D23" s="256"/>
      <c r="E23" s="259" t="s">
        <v>483</v>
      </c>
      <c r="F23" s="203" t="s">
        <v>245</v>
      </c>
      <c r="G23" s="260">
        <f t="shared" si="9"/>
        <v>1303.2</v>
      </c>
      <c r="H23" s="262">
        <v>1303.2</v>
      </c>
      <c r="I23" s="262">
        <v>0</v>
      </c>
      <c r="J23" s="260">
        <f t="shared" si="10"/>
        <v>3000</v>
      </c>
      <c r="K23" s="262">
        <v>3000</v>
      </c>
      <c r="L23" s="375">
        <v>0</v>
      </c>
      <c r="M23" s="260">
        <f t="shared" si="11"/>
        <v>3000</v>
      </c>
      <c r="N23" s="262">
        <v>3000</v>
      </c>
      <c r="O23" s="233">
        <v>0</v>
      </c>
      <c r="P23" s="216">
        <f t="shared" si="4"/>
        <v>0</v>
      </c>
      <c r="Q23" s="216">
        <f t="shared" si="5"/>
        <v>0</v>
      </c>
      <c r="R23" s="216">
        <f t="shared" si="6"/>
        <v>0</v>
      </c>
      <c r="S23" s="411">
        <f t="shared" si="12"/>
        <v>3000</v>
      </c>
      <c r="T23" s="262">
        <v>3000</v>
      </c>
      <c r="U23" s="233">
        <v>0</v>
      </c>
      <c r="V23" s="234">
        <f t="shared" si="13"/>
        <v>3000</v>
      </c>
      <c r="W23" s="95">
        <v>3000</v>
      </c>
      <c r="X23" s="231">
        <v>0</v>
      </c>
      <c r="Y23" s="235"/>
    </row>
    <row r="24" spans="1:25" ht="18" customHeight="1" x14ac:dyDescent="0.25">
      <c r="A24" s="227"/>
      <c r="B24" s="249"/>
      <c r="C24" s="249"/>
      <c r="D24" s="256"/>
      <c r="E24" s="259" t="s">
        <v>493</v>
      </c>
      <c r="F24" s="203" t="s">
        <v>248</v>
      </c>
      <c r="G24" s="260">
        <f t="shared" si="9"/>
        <v>246</v>
      </c>
      <c r="H24" s="262">
        <v>246</v>
      </c>
      <c r="I24" s="262"/>
      <c r="J24" s="260">
        <f t="shared" si="10"/>
        <v>1300</v>
      </c>
      <c r="K24" s="262">
        <v>1300</v>
      </c>
      <c r="L24" s="375">
        <v>0</v>
      </c>
      <c r="M24" s="260">
        <f t="shared" si="11"/>
        <v>1300</v>
      </c>
      <c r="N24" s="262">
        <v>1300</v>
      </c>
      <c r="O24" s="233">
        <v>0</v>
      </c>
      <c r="P24" s="216">
        <f t="shared" si="4"/>
        <v>0</v>
      </c>
      <c r="Q24" s="216">
        <f t="shared" si="5"/>
        <v>0</v>
      </c>
      <c r="R24" s="216">
        <f t="shared" si="6"/>
        <v>0</v>
      </c>
      <c r="S24" s="411">
        <f t="shared" si="12"/>
        <v>1300</v>
      </c>
      <c r="T24" s="262">
        <v>1300</v>
      </c>
      <c r="U24" s="233">
        <v>0</v>
      </c>
      <c r="V24" s="234">
        <f t="shared" si="13"/>
        <v>1500</v>
      </c>
      <c r="W24" s="95">
        <v>1500</v>
      </c>
      <c r="X24" s="231">
        <v>0</v>
      </c>
      <c r="Y24" s="235"/>
    </row>
    <row r="25" spans="1:25" ht="39" customHeight="1" x14ac:dyDescent="0.25">
      <c r="A25" s="227"/>
      <c r="B25" s="249"/>
      <c r="C25" s="249"/>
      <c r="D25" s="256"/>
      <c r="E25" s="259" t="s">
        <v>491</v>
      </c>
      <c r="F25" s="203" t="s">
        <v>492</v>
      </c>
      <c r="G25" s="260">
        <f t="shared" si="9"/>
        <v>296.39999999999998</v>
      </c>
      <c r="H25" s="262">
        <v>296.39999999999998</v>
      </c>
      <c r="I25" s="262"/>
      <c r="J25" s="260">
        <f t="shared" si="10"/>
        <v>500</v>
      </c>
      <c r="K25" s="262">
        <v>500</v>
      </c>
      <c r="L25" s="375">
        <v>0</v>
      </c>
      <c r="M25" s="260">
        <f t="shared" si="11"/>
        <v>500</v>
      </c>
      <c r="N25" s="262">
        <v>500</v>
      </c>
      <c r="O25" s="233">
        <v>0</v>
      </c>
      <c r="P25" s="216">
        <f t="shared" si="4"/>
        <v>0</v>
      </c>
      <c r="Q25" s="216">
        <f t="shared" si="5"/>
        <v>0</v>
      </c>
      <c r="R25" s="216">
        <f t="shared" si="6"/>
        <v>0</v>
      </c>
      <c r="S25" s="411">
        <f t="shared" si="12"/>
        <v>550</v>
      </c>
      <c r="T25" s="262">
        <v>550</v>
      </c>
      <c r="U25" s="233">
        <v>0</v>
      </c>
      <c r="V25" s="234">
        <f t="shared" si="13"/>
        <v>650</v>
      </c>
      <c r="W25" s="95">
        <v>650</v>
      </c>
      <c r="X25" s="231">
        <v>0</v>
      </c>
      <c r="Y25" s="263" t="s">
        <v>593</v>
      </c>
    </row>
    <row r="26" spans="1:25" ht="18" customHeight="1" x14ac:dyDescent="0.25">
      <c r="A26" s="227"/>
      <c r="B26" s="249"/>
      <c r="C26" s="249"/>
      <c r="D26" s="256"/>
      <c r="E26" s="259" t="s">
        <v>490</v>
      </c>
      <c r="F26" s="203" t="s">
        <v>251</v>
      </c>
      <c r="G26" s="260">
        <f t="shared" si="9"/>
        <v>1037</v>
      </c>
      <c r="H26" s="262">
        <v>1037</v>
      </c>
      <c r="I26" s="262"/>
      <c r="J26" s="260">
        <f t="shared" si="10"/>
        <v>5000</v>
      </c>
      <c r="K26" s="262">
        <v>5000</v>
      </c>
      <c r="L26" s="375">
        <v>0</v>
      </c>
      <c r="M26" s="260">
        <f t="shared" si="11"/>
        <v>5000</v>
      </c>
      <c r="N26" s="262">
        <v>5000</v>
      </c>
      <c r="O26" s="233">
        <v>0</v>
      </c>
      <c r="P26" s="216">
        <f t="shared" si="4"/>
        <v>0</v>
      </c>
      <c r="Q26" s="216">
        <f t="shared" si="5"/>
        <v>0</v>
      </c>
      <c r="R26" s="216">
        <f t="shared" si="6"/>
        <v>0</v>
      </c>
      <c r="S26" s="411">
        <f t="shared" si="12"/>
        <v>5000</v>
      </c>
      <c r="T26" s="262">
        <v>5000</v>
      </c>
      <c r="U26" s="233">
        <v>0</v>
      </c>
      <c r="V26" s="234">
        <f t="shared" si="13"/>
        <v>5000</v>
      </c>
      <c r="W26" s="95">
        <v>5000</v>
      </c>
      <c r="X26" s="231">
        <v>0</v>
      </c>
      <c r="Y26" s="235"/>
    </row>
    <row r="27" spans="1:25" ht="18" customHeight="1" x14ac:dyDescent="0.25">
      <c r="A27" s="227"/>
      <c r="B27" s="249"/>
      <c r="C27" s="249"/>
      <c r="D27" s="256"/>
      <c r="E27" s="259" t="s">
        <v>334</v>
      </c>
      <c r="F27" s="203" t="s">
        <v>252</v>
      </c>
      <c r="G27" s="260">
        <f t="shared" si="9"/>
        <v>225</v>
      </c>
      <c r="H27" s="262">
        <v>225</v>
      </c>
      <c r="I27" s="262"/>
      <c r="J27" s="260">
        <f t="shared" si="10"/>
        <v>500</v>
      </c>
      <c r="K27" s="262">
        <v>500</v>
      </c>
      <c r="L27" s="375">
        <v>0</v>
      </c>
      <c r="M27" s="260">
        <f t="shared" si="11"/>
        <v>500</v>
      </c>
      <c r="N27" s="262">
        <v>500</v>
      </c>
      <c r="O27" s="233">
        <v>0</v>
      </c>
      <c r="P27" s="216">
        <f t="shared" si="4"/>
        <v>0</v>
      </c>
      <c r="Q27" s="216">
        <f t="shared" si="5"/>
        <v>0</v>
      </c>
      <c r="R27" s="216">
        <f t="shared" si="6"/>
        <v>0</v>
      </c>
      <c r="S27" s="411">
        <f t="shared" si="12"/>
        <v>500</v>
      </c>
      <c r="T27" s="262">
        <v>500</v>
      </c>
      <c r="U27" s="233">
        <v>0</v>
      </c>
      <c r="V27" s="234">
        <f t="shared" si="13"/>
        <v>500</v>
      </c>
      <c r="W27" s="95">
        <v>500</v>
      </c>
      <c r="X27" s="231">
        <v>0</v>
      </c>
      <c r="Y27" s="235"/>
    </row>
    <row r="28" spans="1:25" ht="18" customHeight="1" x14ac:dyDescent="0.25">
      <c r="A28" s="227"/>
      <c r="B28" s="249"/>
      <c r="C28" s="249"/>
      <c r="D28" s="256"/>
      <c r="E28" s="259" t="s">
        <v>488</v>
      </c>
      <c r="F28" s="203" t="s">
        <v>489</v>
      </c>
      <c r="G28" s="260">
        <f t="shared" si="9"/>
        <v>596.6</v>
      </c>
      <c r="H28" s="262">
        <v>596.6</v>
      </c>
      <c r="I28" s="262"/>
      <c r="J28" s="260">
        <f t="shared" si="10"/>
        <v>1000</v>
      </c>
      <c r="K28" s="262">
        <v>1000</v>
      </c>
      <c r="L28" s="375">
        <v>0</v>
      </c>
      <c r="M28" s="260">
        <f t="shared" si="11"/>
        <v>1000</v>
      </c>
      <c r="N28" s="262">
        <v>1000</v>
      </c>
      <c r="O28" s="233">
        <v>0</v>
      </c>
      <c r="P28" s="216">
        <f t="shared" si="4"/>
        <v>0</v>
      </c>
      <c r="Q28" s="216">
        <f t="shared" si="5"/>
        <v>0</v>
      </c>
      <c r="R28" s="216">
        <f t="shared" si="6"/>
        <v>0</v>
      </c>
      <c r="S28" s="411">
        <f t="shared" si="12"/>
        <v>1000</v>
      </c>
      <c r="T28" s="262">
        <v>1000</v>
      </c>
      <c r="U28" s="233">
        <v>0</v>
      </c>
      <c r="V28" s="234">
        <f t="shared" si="13"/>
        <v>1000</v>
      </c>
      <c r="W28" s="95">
        <v>1000</v>
      </c>
      <c r="X28" s="231">
        <v>0</v>
      </c>
      <c r="Y28" s="235"/>
    </row>
    <row r="29" spans="1:25" ht="27" customHeight="1" x14ac:dyDescent="0.25">
      <c r="A29" s="227"/>
      <c r="B29" s="249"/>
      <c r="C29" s="249"/>
      <c r="D29" s="256"/>
      <c r="E29" s="259" t="s">
        <v>487</v>
      </c>
      <c r="F29" s="203" t="s">
        <v>254</v>
      </c>
      <c r="G29" s="260">
        <f t="shared" si="9"/>
        <v>0</v>
      </c>
      <c r="H29" s="262">
        <v>0</v>
      </c>
      <c r="I29" s="262"/>
      <c r="J29" s="260">
        <f t="shared" si="10"/>
        <v>7738.7</v>
      </c>
      <c r="K29" s="262">
        <v>7738.7</v>
      </c>
      <c r="L29" s="375">
        <v>0</v>
      </c>
      <c r="M29" s="260">
        <f t="shared" si="11"/>
        <v>7700</v>
      </c>
      <c r="N29" s="262">
        <v>7700</v>
      </c>
      <c r="O29" s="233">
        <v>0</v>
      </c>
      <c r="P29" s="216">
        <f t="shared" si="4"/>
        <v>-38.699999999999818</v>
      </c>
      <c r="Q29" s="216">
        <f t="shared" si="5"/>
        <v>-38.699999999999818</v>
      </c>
      <c r="R29" s="216">
        <f t="shared" si="6"/>
        <v>0</v>
      </c>
      <c r="S29" s="411">
        <f t="shared" si="12"/>
        <v>5000</v>
      </c>
      <c r="T29" s="262">
        <v>5000</v>
      </c>
      <c r="U29" s="233">
        <v>0</v>
      </c>
      <c r="V29" s="234">
        <f t="shared" si="13"/>
        <v>5000</v>
      </c>
      <c r="W29" s="95">
        <v>5000</v>
      </c>
      <c r="X29" s="231">
        <v>0</v>
      </c>
      <c r="Y29" s="235"/>
    </row>
    <row r="30" spans="1:25" ht="33" customHeight="1" x14ac:dyDescent="0.25">
      <c r="A30" s="227"/>
      <c r="B30" s="249"/>
      <c r="C30" s="249"/>
      <c r="D30" s="256"/>
      <c r="E30" s="259" t="s">
        <v>473</v>
      </c>
      <c r="F30" s="203" t="s">
        <v>255</v>
      </c>
      <c r="G30" s="260">
        <f t="shared" si="9"/>
        <v>6117</v>
      </c>
      <c r="H30" s="262">
        <v>6117</v>
      </c>
      <c r="I30" s="262"/>
      <c r="J30" s="260">
        <f t="shared" si="10"/>
        <v>11000</v>
      </c>
      <c r="K30" s="262">
        <v>11000</v>
      </c>
      <c r="L30" s="375">
        <v>0</v>
      </c>
      <c r="M30" s="260">
        <f t="shared" si="11"/>
        <v>11000</v>
      </c>
      <c r="N30" s="262">
        <v>11000</v>
      </c>
      <c r="O30" s="233">
        <v>0</v>
      </c>
      <c r="P30" s="216">
        <f t="shared" si="4"/>
        <v>0</v>
      </c>
      <c r="Q30" s="216">
        <f t="shared" si="5"/>
        <v>0</v>
      </c>
      <c r="R30" s="216">
        <f t="shared" si="6"/>
        <v>0</v>
      </c>
      <c r="S30" s="411">
        <f t="shared" si="12"/>
        <v>10000</v>
      </c>
      <c r="T30" s="262">
        <v>10000</v>
      </c>
      <c r="U30" s="233">
        <v>0</v>
      </c>
      <c r="V30" s="234">
        <f t="shared" si="13"/>
        <v>10000</v>
      </c>
      <c r="W30" s="95">
        <v>10000</v>
      </c>
      <c r="X30" s="231">
        <v>0</v>
      </c>
      <c r="Y30" s="235"/>
    </row>
    <row r="31" spans="1:25" ht="18" customHeight="1" x14ac:dyDescent="0.25">
      <c r="A31" s="227"/>
      <c r="B31" s="249"/>
      <c r="C31" s="249"/>
      <c r="D31" s="256"/>
      <c r="E31" s="259" t="s">
        <v>482</v>
      </c>
      <c r="F31" s="203" t="s">
        <v>256</v>
      </c>
      <c r="G31" s="260">
        <f t="shared" si="9"/>
        <v>4009.3</v>
      </c>
      <c r="H31" s="262">
        <v>4009.3</v>
      </c>
      <c r="I31" s="262">
        <v>0</v>
      </c>
      <c r="J31" s="260">
        <f t="shared" si="10"/>
        <v>5000</v>
      </c>
      <c r="K31" s="262">
        <v>5000</v>
      </c>
      <c r="L31" s="375">
        <v>0</v>
      </c>
      <c r="M31" s="260">
        <f t="shared" si="11"/>
        <v>5000</v>
      </c>
      <c r="N31" s="262">
        <v>5000</v>
      </c>
      <c r="O31" s="233">
        <v>0</v>
      </c>
      <c r="P31" s="216">
        <f t="shared" si="4"/>
        <v>0</v>
      </c>
      <c r="Q31" s="216">
        <f t="shared" si="5"/>
        <v>0</v>
      </c>
      <c r="R31" s="216">
        <f t="shared" si="6"/>
        <v>0</v>
      </c>
      <c r="S31" s="411">
        <f t="shared" si="12"/>
        <v>5000</v>
      </c>
      <c r="T31" s="262">
        <v>5000</v>
      </c>
      <c r="U31" s="233">
        <v>0</v>
      </c>
      <c r="V31" s="234">
        <f t="shared" si="13"/>
        <v>5000</v>
      </c>
      <c r="W31" s="95">
        <v>5000</v>
      </c>
      <c r="X31" s="231">
        <v>0</v>
      </c>
      <c r="Y31" s="235"/>
    </row>
    <row r="32" spans="1:25" ht="18" customHeight="1" x14ac:dyDescent="0.25">
      <c r="A32" s="227"/>
      <c r="B32" s="249"/>
      <c r="C32" s="249"/>
      <c r="D32" s="256"/>
      <c r="E32" s="259" t="s">
        <v>486</v>
      </c>
      <c r="F32" s="203" t="s">
        <v>257</v>
      </c>
      <c r="G32" s="260">
        <f t="shared" si="9"/>
        <v>5064</v>
      </c>
      <c r="H32" s="262">
        <v>5064</v>
      </c>
      <c r="I32" s="262"/>
      <c r="J32" s="260">
        <f t="shared" si="10"/>
        <v>10000</v>
      </c>
      <c r="K32" s="262">
        <v>10000</v>
      </c>
      <c r="L32" s="375">
        <v>0</v>
      </c>
      <c r="M32" s="260">
        <f t="shared" si="11"/>
        <v>10000</v>
      </c>
      <c r="N32" s="262">
        <v>10000</v>
      </c>
      <c r="O32" s="233">
        <v>0</v>
      </c>
      <c r="P32" s="216">
        <f t="shared" si="4"/>
        <v>0</v>
      </c>
      <c r="Q32" s="216">
        <f t="shared" si="5"/>
        <v>0</v>
      </c>
      <c r="R32" s="216">
        <f t="shared" si="6"/>
        <v>0</v>
      </c>
      <c r="S32" s="411">
        <f t="shared" si="12"/>
        <v>10000</v>
      </c>
      <c r="T32" s="262">
        <v>10000</v>
      </c>
      <c r="U32" s="233">
        <v>0</v>
      </c>
      <c r="V32" s="234">
        <f t="shared" si="13"/>
        <v>10000</v>
      </c>
      <c r="W32" s="95">
        <v>10000</v>
      </c>
      <c r="X32" s="231">
        <v>0</v>
      </c>
      <c r="Y32" s="235"/>
    </row>
    <row r="33" spans="1:216" ht="29.25" customHeight="1" x14ac:dyDescent="0.25">
      <c r="A33" s="227"/>
      <c r="B33" s="249"/>
      <c r="C33" s="249"/>
      <c r="D33" s="256"/>
      <c r="E33" s="259" t="s">
        <v>479</v>
      </c>
      <c r="F33" s="203" t="s">
        <v>258</v>
      </c>
      <c r="G33" s="260">
        <f t="shared" si="9"/>
        <v>4194.6000000000004</v>
      </c>
      <c r="H33" s="262">
        <v>4194.6000000000004</v>
      </c>
      <c r="I33" s="262"/>
      <c r="J33" s="260">
        <f t="shared" si="10"/>
        <v>7000</v>
      </c>
      <c r="K33" s="262">
        <v>7000</v>
      </c>
      <c r="L33" s="375">
        <v>0</v>
      </c>
      <c r="M33" s="260">
        <f t="shared" si="11"/>
        <v>7000</v>
      </c>
      <c r="N33" s="262">
        <v>7000</v>
      </c>
      <c r="O33" s="233">
        <v>0</v>
      </c>
      <c r="P33" s="216">
        <f t="shared" si="4"/>
        <v>0</v>
      </c>
      <c r="Q33" s="216">
        <f t="shared" si="5"/>
        <v>0</v>
      </c>
      <c r="R33" s="216">
        <f t="shared" si="6"/>
        <v>0</v>
      </c>
      <c r="S33" s="411">
        <f t="shared" si="12"/>
        <v>7000</v>
      </c>
      <c r="T33" s="262">
        <v>7000</v>
      </c>
      <c r="U33" s="233">
        <v>0</v>
      </c>
      <c r="V33" s="234">
        <f t="shared" si="13"/>
        <v>7000</v>
      </c>
      <c r="W33" s="95">
        <v>7000</v>
      </c>
      <c r="X33" s="231">
        <v>0</v>
      </c>
      <c r="Y33" s="235"/>
    </row>
    <row r="34" spans="1:216" ht="18" customHeight="1" x14ac:dyDescent="0.25">
      <c r="A34" s="227"/>
      <c r="B34" s="249"/>
      <c r="C34" s="249"/>
      <c r="D34" s="256"/>
      <c r="E34" s="259" t="s">
        <v>463</v>
      </c>
      <c r="F34" s="203" t="s">
        <v>259</v>
      </c>
      <c r="G34" s="260">
        <f t="shared" si="9"/>
        <v>1721.8</v>
      </c>
      <c r="H34" s="262">
        <v>1721.8</v>
      </c>
      <c r="I34" s="262"/>
      <c r="J34" s="260">
        <f t="shared" si="10"/>
        <v>4000</v>
      </c>
      <c r="K34" s="262">
        <v>4000</v>
      </c>
      <c r="L34" s="375">
        <v>0</v>
      </c>
      <c r="M34" s="260">
        <f t="shared" si="11"/>
        <v>4000</v>
      </c>
      <c r="N34" s="262">
        <v>4000</v>
      </c>
      <c r="O34" s="233">
        <v>0</v>
      </c>
      <c r="P34" s="216">
        <f t="shared" si="4"/>
        <v>0</v>
      </c>
      <c r="Q34" s="216">
        <f t="shared" si="5"/>
        <v>0</v>
      </c>
      <c r="R34" s="216">
        <f t="shared" si="6"/>
        <v>0</v>
      </c>
      <c r="S34" s="411">
        <f t="shared" si="12"/>
        <v>4000</v>
      </c>
      <c r="T34" s="262">
        <v>4000</v>
      </c>
      <c r="U34" s="233">
        <v>0</v>
      </c>
      <c r="V34" s="234">
        <f t="shared" si="13"/>
        <v>3500</v>
      </c>
      <c r="W34" s="95">
        <v>3500</v>
      </c>
      <c r="X34" s="231">
        <v>0</v>
      </c>
      <c r="Y34" s="235"/>
    </row>
    <row r="35" spans="1:216" ht="18" customHeight="1" x14ac:dyDescent="0.25">
      <c r="A35" s="227"/>
      <c r="B35" s="249"/>
      <c r="C35" s="249"/>
      <c r="D35" s="256"/>
      <c r="E35" s="259" t="s">
        <v>574</v>
      </c>
      <c r="F35" s="203" t="s">
        <v>246</v>
      </c>
      <c r="G35" s="260">
        <f t="shared" si="9"/>
        <v>965.1</v>
      </c>
      <c r="H35" s="262">
        <v>965.1</v>
      </c>
      <c r="I35" s="261"/>
      <c r="J35" s="411">
        <f t="shared" si="10"/>
        <v>7000</v>
      </c>
      <c r="K35" s="262">
        <v>7000</v>
      </c>
      <c r="L35" s="375"/>
      <c r="M35" s="260">
        <f t="shared" si="11"/>
        <v>7000</v>
      </c>
      <c r="N35" s="262">
        <v>7000</v>
      </c>
      <c r="O35" s="233"/>
      <c r="P35" s="216">
        <f t="shared" si="4"/>
        <v>0</v>
      </c>
      <c r="Q35" s="216">
        <f t="shared" si="5"/>
        <v>0</v>
      </c>
      <c r="R35" s="216">
        <f t="shared" si="6"/>
        <v>0</v>
      </c>
      <c r="S35" s="411">
        <f t="shared" si="12"/>
        <v>7000</v>
      </c>
      <c r="T35" s="262">
        <v>7000</v>
      </c>
      <c r="U35" s="233"/>
      <c r="V35" s="234">
        <f t="shared" si="13"/>
        <v>7000</v>
      </c>
      <c r="W35" s="95">
        <v>7000</v>
      </c>
      <c r="X35" s="231"/>
      <c r="Y35" s="235"/>
    </row>
    <row r="36" spans="1:216" ht="18" customHeight="1" x14ac:dyDescent="0.25">
      <c r="A36" s="227"/>
      <c r="B36" s="249"/>
      <c r="C36" s="249"/>
      <c r="D36" s="256"/>
      <c r="E36" s="259" t="s">
        <v>575</v>
      </c>
      <c r="F36" s="203" t="s">
        <v>249</v>
      </c>
      <c r="G36" s="260">
        <f t="shared" si="9"/>
        <v>76</v>
      </c>
      <c r="H36" s="262">
        <v>76</v>
      </c>
      <c r="I36" s="261"/>
      <c r="J36" s="411">
        <f t="shared" si="10"/>
        <v>1000</v>
      </c>
      <c r="K36" s="262">
        <v>1000</v>
      </c>
      <c r="L36" s="375"/>
      <c r="M36" s="262">
        <v>1000</v>
      </c>
      <c r="N36" s="262">
        <v>1000</v>
      </c>
      <c r="O36" s="233"/>
      <c r="P36" s="216">
        <f t="shared" si="4"/>
        <v>0</v>
      </c>
      <c r="Q36" s="216">
        <f t="shared" si="5"/>
        <v>0</v>
      </c>
      <c r="R36" s="216">
        <f t="shared" si="6"/>
        <v>0</v>
      </c>
      <c r="S36" s="411">
        <f t="shared" si="12"/>
        <v>1000</v>
      </c>
      <c r="T36" s="262">
        <v>1000</v>
      </c>
      <c r="U36" s="233"/>
      <c r="V36" s="234">
        <f t="shared" si="13"/>
        <v>2000</v>
      </c>
      <c r="W36" s="95">
        <v>2000</v>
      </c>
      <c r="X36" s="231"/>
      <c r="Y36" s="235"/>
    </row>
    <row r="37" spans="1:216" ht="18" customHeight="1" x14ac:dyDescent="0.25">
      <c r="A37" s="227"/>
      <c r="B37" s="249"/>
      <c r="C37" s="249"/>
      <c r="D37" s="256"/>
      <c r="E37" s="259" t="s">
        <v>476</v>
      </c>
      <c r="F37" s="203" t="s">
        <v>263</v>
      </c>
      <c r="G37" s="260">
        <f t="shared" si="9"/>
        <v>184.9</v>
      </c>
      <c r="H37" s="262">
        <v>184.9</v>
      </c>
      <c r="I37" s="261"/>
      <c r="J37" s="411">
        <f t="shared" si="10"/>
        <v>400</v>
      </c>
      <c r="K37" s="262">
        <v>400</v>
      </c>
      <c r="L37" s="375">
        <v>0</v>
      </c>
      <c r="M37" s="260">
        <f t="shared" ref="M37:M42" si="14">SUM(N37:O37)</f>
        <v>400</v>
      </c>
      <c r="N37" s="262">
        <v>400</v>
      </c>
      <c r="O37" s="233">
        <v>0</v>
      </c>
      <c r="P37" s="216">
        <f t="shared" si="4"/>
        <v>0</v>
      </c>
      <c r="Q37" s="216">
        <f t="shared" si="5"/>
        <v>0</v>
      </c>
      <c r="R37" s="216">
        <f t="shared" si="6"/>
        <v>0</v>
      </c>
      <c r="S37" s="411">
        <f t="shared" si="12"/>
        <v>400</v>
      </c>
      <c r="T37" s="262">
        <v>400</v>
      </c>
      <c r="U37" s="233">
        <v>0</v>
      </c>
      <c r="V37" s="234">
        <f t="shared" si="13"/>
        <v>400</v>
      </c>
      <c r="W37" s="95">
        <v>400</v>
      </c>
      <c r="X37" s="231">
        <v>0</v>
      </c>
      <c r="Y37" s="235"/>
    </row>
    <row r="38" spans="1:216" ht="26.25" customHeight="1" x14ac:dyDescent="0.25">
      <c r="A38" s="227"/>
      <c r="B38" s="249"/>
      <c r="C38" s="249"/>
      <c r="D38" s="256"/>
      <c r="E38" s="259" t="s">
        <v>582</v>
      </c>
      <c r="F38" s="203" t="s">
        <v>244</v>
      </c>
      <c r="G38" s="260">
        <f t="shared" si="9"/>
        <v>2400</v>
      </c>
      <c r="H38" s="260">
        <v>2400</v>
      </c>
      <c r="I38" s="261"/>
      <c r="J38" s="411">
        <f t="shared" si="10"/>
        <v>2400</v>
      </c>
      <c r="K38" s="262">
        <v>2400</v>
      </c>
      <c r="L38" s="375"/>
      <c r="M38" s="411">
        <f t="shared" si="14"/>
        <v>2400</v>
      </c>
      <c r="N38" s="262">
        <v>2400</v>
      </c>
      <c r="O38" s="233"/>
      <c r="P38" s="216">
        <f t="shared" si="4"/>
        <v>0</v>
      </c>
      <c r="Q38" s="216">
        <f t="shared" si="5"/>
        <v>0</v>
      </c>
      <c r="R38" s="216">
        <f t="shared" si="6"/>
        <v>0</v>
      </c>
      <c r="S38" s="411">
        <f t="shared" si="12"/>
        <v>2400</v>
      </c>
      <c r="T38" s="262">
        <v>2400</v>
      </c>
      <c r="U38" s="233"/>
      <c r="V38" s="234">
        <f t="shared" si="13"/>
        <v>2400</v>
      </c>
      <c r="W38" s="95">
        <v>2400</v>
      </c>
      <c r="X38" s="231"/>
      <c r="Y38" s="263" t="s">
        <v>602</v>
      </c>
    </row>
    <row r="39" spans="1:216" ht="33.75" customHeight="1" x14ac:dyDescent="0.25">
      <c r="A39" s="227"/>
      <c r="B39" s="249"/>
      <c r="C39" s="249"/>
      <c r="D39" s="256"/>
      <c r="E39" s="259" t="s">
        <v>485</v>
      </c>
      <c r="F39" s="203" t="s">
        <v>265</v>
      </c>
      <c r="G39" s="260">
        <f t="shared" si="9"/>
        <v>10380.299999999999</v>
      </c>
      <c r="H39" s="260"/>
      <c r="I39" s="261">
        <v>10380.299999999999</v>
      </c>
      <c r="J39" s="411">
        <f t="shared" si="10"/>
        <v>10000</v>
      </c>
      <c r="K39" s="262"/>
      <c r="L39" s="375">
        <v>10000</v>
      </c>
      <c r="M39" s="260">
        <f t="shared" si="14"/>
        <v>3500</v>
      </c>
      <c r="N39" s="262"/>
      <c r="O39" s="233">
        <v>3500</v>
      </c>
      <c r="P39" s="216">
        <f t="shared" si="4"/>
        <v>-6500</v>
      </c>
      <c r="Q39" s="216">
        <f t="shared" si="5"/>
        <v>0</v>
      </c>
      <c r="R39" s="216">
        <f t="shared" si="6"/>
        <v>-6500</v>
      </c>
      <c r="S39" s="411">
        <f t="shared" si="12"/>
        <v>10000</v>
      </c>
      <c r="T39" s="262"/>
      <c r="U39" s="233">
        <v>10000</v>
      </c>
      <c r="V39" s="234">
        <f t="shared" si="13"/>
        <v>10000</v>
      </c>
      <c r="W39" s="95"/>
      <c r="X39" s="231">
        <v>10000</v>
      </c>
      <c r="Y39" s="263" t="s">
        <v>588</v>
      </c>
    </row>
    <row r="40" spans="1:216" ht="18" customHeight="1" x14ac:dyDescent="0.25">
      <c r="A40" s="256"/>
      <c r="B40" s="256"/>
      <c r="C40" s="256"/>
      <c r="D40" s="256"/>
      <c r="E40" s="259" t="s">
        <v>546</v>
      </c>
      <c r="F40" s="249">
        <v>5121</v>
      </c>
      <c r="G40" s="260">
        <f t="shared" si="9"/>
        <v>16392</v>
      </c>
      <c r="H40" s="262"/>
      <c r="I40" s="233">
        <v>16392</v>
      </c>
      <c r="J40" s="411">
        <f t="shared" si="10"/>
        <v>5000</v>
      </c>
      <c r="K40" s="262"/>
      <c r="L40" s="375">
        <v>5000</v>
      </c>
      <c r="M40" s="260">
        <f t="shared" si="14"/>
        <v>5000</v>
      </c>
      <c r="N40" s="262"/>
      <c r="O40" s="233">
        <v>5000</v>
      </c>
      <c r="P40" s="216">
        <f t="shared" si="4"/>
        <v>0</v>
      </c>
      <c r="Q40" s="216">
        <f t="shared" si="5"/>
        <v>0</v>
      </c>
      <c r="R40" s="216">
        <f t="shared" si="6"/>
        <v>0</v>
      </c>
      <c r="S40" s="411">
        <f t="shared" si="12"/>
        <v>0</v>
      </c>
      <c r="T40" s="262"/>
      <c r="U40" s="233">
        <v>0</v>
      </c>
      <c r="V40" s="234">
        <f t="shared" si="13"/>
        <v>0</v>
      </c>
      <c r="W40" s="95"/>
      <c r="X40" s="231">
        <v>0</v>
      </c>
      <c r="Y40" s="256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4"/>
      <c r="BR40" s="264"/>
      <c r="BS40" s="264"/>
      <c r="BT40" s="264"/>
      <c r="BU40" s="264"/>
      <c r="BV40" s="264"/>
      <c r="BW40" s="264"/>
      <c r="BX40" s="264"/>
      <c r="BY40" s="264"/>
      <c r="BZ40" s="264"/>
      <c r="CA40" s="264"/>
      <c r="CB40" s="264"/>
      <c r="CC40" s="264"/>
      <c r="CD40" s="264"/>
      <c r="CE40" s="264"/>
      <c r="CF40" s="264"/>
      <c r="CG40" s="264"/>
      <c r="CH40" s="264"/>
      <c r="CI40" s="264"/>
      <c r="CJ40" s="264"/>
      <c r="CK40" s="264"/>
      <c r="CL40" s="264"/>
      <c r="CM40" s="264"/>
      <c r="CN40" s="264"/>
      <c r="CO40" s="264"/>
      <c r="CP40" s="264"/>
      <c r="CQ40" s="264"/>
      <c r="CR40" s="264"/>
      <c r="CS40" s="264"/>
      <c r="CT40" s="264"/>
      <c r="CU40" s="264"/>
      <c r="CV40" s="264"/>
      <c r="CW40" s="264"/>
      <c r="CX40" s="264"/>
      <c r="CY40" s="264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264"/>
      <c r="DL40" s="264"/>
      <c r="DM40" s="264"/>
      <c r="DN40" s="264"/>
      <c r="DO40" s="264"/>
      <c r="DP40" s="264"/>
      <c r="DQ40" s="264"/>
      <c r="DR40" s="264"/>
      <c r="DS40" s="264"/>
      <c r="DT40" s="264"/>
      <c r="DU40" s="264"/>
      <c r="DV40" s="264"/>
      <c r="DW40" s="264"/>
      <c r="DX40" s="264"/>
      <c r="DY40" s="264"/>
      <c r="DZ40" s="264"/>
      <c r="EA40" s="264"/>
      <c r="EB40" s="264"/>
      <c r="EC40" s="264"/>
      <c r="ED40" s="264"/>
      <c r="EE40" s="264"/>
      <c r="EF40" s="264"/>
      <c r="EG40" s="264"/>
      <c r="EH40" s="264"/>
      <c r="EI40" s="264"/>
      <c r="EJ40" s="264"/>
      <c r="EK40" s="264"/>
      <c r="EL40" s="264"/>
      <c r="EM40" s="264"/>
      <c r="EN40" s="264"/>
      <c r="EO40" s="264"/>
      <c r="EP40" s="264"/>
      <c r="EQ40" s="264"/>
      <c r="ER40" s="264"/>
      <c r="ES40" s="264"/>
      <c r="ET40" s="264"/>
      <c r="EU40" s="264"/>
      <c r="EV40" s="264"/>
      <c r="EW40" s="264"/>
      <c r="EX40" s="264"/>
      <c r="EY40" s="264"/>
      <c r="EZ40" s="264"/>
      <c r="FA40" s="264"/>
      <c r="FB40" s="264"/>
      <c r="FC40" s="264"/>
      <c r="FD40" s="264"/>
      <c r="FE40" s="264"/>
      <c r="FF40" s="264"/>
      <c r="FG40" s="264"/>
      <c r="FH40" s="264"/>
      <c r="FI40" s="264"/>
      <c r="FJ40" s="264"/>
      <c r="FK40" s="264"/>
      <c r="FL40" s="264"/>
      <c r="FM40" s="264"/>
      <c r="FN40" s="264"/>
      <c r="FO40" s="264"/>
      <c r="FP40" s="264"/>
      <c r="FQ40" s="264"/>
      <c r="FR40" s="264"/>
      <c r="FS40" s="264"/>
      <c r="FT40" s="264"/>
      <c r="FU40" s="264"/>
      <c r="FV40" s="264"/>
      <c r="FW40" s="264"/>
      <c r="FX40" s="264"/>
      <c r="FY40" s="264"/>
      <c r="FZ40" s="264"/>
      <c r="GA40" s="264"/>
      <c r="GB40" s="264"/>
      <c r="GC40" s="264"/>
      <c r="GD40" s="264"/>
      <c r="GE40" s="264"/>
      <c r="GF40" s="264"/>
      <c r="GG40" s="264"/>
      <c r="GH40" s="264"/>
      <c r="GI40" s="264"/>
      <c r="GJ40" s="264"/>
      <c r="GK40" s="264"/>
      <c r="GL40" s="264"/>
      <c r="GM40" s="264"/>
      <c r="GN40" s="264"/>
      <c r="GO40" s="264"/>
      <c r="GP40" s="264"/>
      <c r="GQ40" s="264"/>
      <c r="GR40" s="264"/>
      <c r="GS40" s="264"/>
      <c r="GT40" s="264"/>
      <c r="GU40" s="264"/>
      <c r="GV40" s="264"/>
      <c r="GW40" s="264"/>
      <c r="GX40" s="264"/>
      <c r="GY40" s="264"/>
      <c r="GZ40" s="264"/>
      <c r="HA40" s="264"/>
      <c r="HB40" s="264"/>
      <c r="HC40" s="264"/>
      <c r="HD40" s="264"/>
      <c r="HE40" s="264"/>
      <c r="HF40" s="264"/>
      <c r="HG40" s="264"/>
      <c r="HH40" s="264"/>
    </row>
    <row r="41" spans="1:216" ht="18" customHeight="1" x14ac:dyDescent="0.25">
      <c r="A41" s="256"/>
      <c r="B41" s="256"/>
      <c r="C41" s="256"/>
      <c r="D41" s="256"/>
      <c r="E41" s="259" t="s">
        <v>547</v>
      </c>
      <c r="F41" s="249" t="s">
        <v>264</v>
      </c>
      <c r="G41" s="260">
        <f t="shared" si="9"/>
        <v>0</v>
      </c>
      <c r="H41" s="262"/>
      <c r="I41" s="233"/>
      <c r="J41" s="411">
        <f t="shared" si="10"/>
        <v>0</v>
      </c>
      <c r="K41" s="262"/>
      <c r="L41" s="375">
        <v>0</v>
      </c>
      <c r="M41" s="260">
        <f t="shared" si="14"/>
        <v>0</v>
      </c>
      <c r="N41" s="262"/>
      <c r="O41" s="233">
        <v>0</v>
      </c>
      <c r="P41" s="216">
        <f t="shared" si="4"/>
        <v>0</v>
      </c>
      <c r="Q41" s="216"/>
      <c r="R41" s="216">
        <f t="shared" si="6"/>
        <v>0</v>
      </c>
      <c r="S41" s="411">
        <f t="shared" si="12"/>
        <v>0</v>
      </c>
      <c r="T41" s="262"/>
      <c r="U41" s="233">
        <v>0</v>
      </c>
      <c r="V41" s="234">
        <f t="shared" si="13"/>
        <v>0</v>
      </c>
      <c r="W41" s="95"/>
      <c r="X41" s="231">
        <v>0</v>
      </c>
      <c r="Y41" s="256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4"/>
      <c r="BT41" s="264"/>
      <c r="BU41" s="264"/>
      <c r="BV41" s="264"/>
      <c r="BW41" s="264"/>
      <c r="BX41" s="264"/>
      <c r="BY41" s="264"/>
      <c r="BZ41" s="264"/>
      <c r="CA41" s="264"/>
      <c r="CB41" s="264"/>
      <c r="CC41" s="264"/>
      <c r="CD41" s="264"/>
      <c r="CE41" s="264"/>
      <c r="CF41" s="264"/>
      <c r="CG41" s="264"/>
      <c r="CH41" s="264"/>
      <c r="CI41" s="264"/>
      <c r="CJ41" s="264"/>
      <c r="CK41" s="264"/>
      <c r="CL41" s="264"/>
      <c r="CM41" s="264"/>
      <c r="CN41" s="264"/>
      <c r="CO41" s="264"/>
      <c r="CP41" s="264"/>
      <c r="CQ41" s="264"/>
      <c r="CR41" s="264"/>
      <c r="CS41" s="264"/>
      <c r="CT41" s="264"/>
      <c r="CU41" s="264"/>
      <c r="CV41" s="264"/>
      <c r="CW41" s="264"/>
      <c r="CX41" s="264"/>
      <c r="CY41" s="264"/>
      <c r="CZ41" s="264"/>
      <c r="DA41" s="264"/>
      <c r="DB41" s="264"/>
      <c r="DC41" s="264"/>
      <c r="DD41" s="264"/>
      <c r="DE41" s="264"/>
      <c r="DF41" s="264"/>
      <c r="DG41" s="264"/>
      <c r="DH41" s="264"/>
      <c r="DI41" s="264"/>
      <c r="DJ41" s="264"/>
      <c r="DK41" s="264"/>
      <c r="DL41" s="264"/>
      <c r="DM41" s="264"/>
      <c r="DN41" s="264"/>
      <c r="DO41" s="264"/>
      <c r="DP41" s="264"/>
      <c r="DQ41" s="264"/>
      <c r="DR41" s="264"/>
      <c r="DS41" s="264"/>
      <c r="DT41" s="264"/>
      <c r="DU41" s="264"/>
      <c r="DV41" s="264"/>
      <c r="DW41" s="264"/>
      <c r="DX41" s="264"/>
      <c r="DY41" s="264"/>
      <c r="DZ41" s="264"/>
      <c r="EA41" s="264"/>
      <c r="EB41" s="264"/>
      <c r="EC41" s="264"/>
      <c r="ED41" s="264"/>
      <c r="EE41" s="264"/>
      <c r="EF41" s="264"/>
      <c r="EG41" s="264"/>
      <c r="EH41" s="264"/>
      <c r="EI41" s="264"/>
      <c r="EJ41" s="264"/>
      <c r="EK41" s="264"/>
      <c r="EL41" s="264"/>
      <c r="EM41" s="264"/>
      <c r="EN41" s="264"/>
      <c r="EO41" s="264"/>
      <c r="EP41" s="264"/>
      <c r="EQ41" s="264"/>
      <c r="ER41" s="264"/>
      <c r="ES41" s="264"/>
      <c r="ET41" s="264"/>
      <c r="EU41" s="264"/>
      <c r="EV41" s="264"/>
      <c r="EW41" s="264"/>
      <c r="EX41" s="264"/>
      <c r="EY41" s="264"/>
      <c r="EZ41" s="264"/>
      <c r="FA41" s="264"/>
      <c r="FB41" s="264"/>
      <c r="FC41" s="264"/>
      <c r="FD41" s="264"/>
      <c r="FE41" s="264"/>
      <c r="FF41" s="264"/>
      <c r="FG41" s="264"/>
      <c r="FH41" s="264"/>
      <c r="FI41" s="264"/>
      <c r="FJ41" s="264"/>
      <c r="FK41" s="264"/>
      <c r="FL41" s="264"/>
      <c r="FM41" s="264"/>
      <c r="FN41" s="264"/>
      <c r="FO41" s="264"/>
      <c r="FP41" s="264"/>
      <c r="FQ41" s="264"/>
      <c r="FR41" s="264"/>
      <c r="FS41" s="264"/>
      <c r="FT41" s="264"/>
      <c r="FU41" s="264"/>
      <c r="FV41" s="264"/>
      <c r="FW41" s="264"/>
      <c r="FX41" s="264"/>
      <c r="FY41" s="264"/>
      <c r="FZ41" s="264"/>
      <c r="GA41" s="264"/>
      <c r="GB41" s="264"/>
      <c r="GC41" s="264"/>
      <c r="GD41" s="264"/>
      <c r="GE41" s="264"/>
      <c r="GF41" s="264"/>
      <c r="GG41" s="264"/>
      <c r="GH41" s="264"/>
      <c r="GI41" s="264"/>
      <c r="GJ41" s="264"/>
      <c r="GK41" s="264"/>
      <c r="GL41" s="264"/>
      <c r="GM41" s="264"/>
      <c r="GN41" s="264"/>
      <c r="GO41" s="264"/>
      <c r="GP41" s="264"/>
      <c r="GQ41" s="264"/>
      <c r="GR41" s="264"/>
      <c r="GS41" s="264"/>
      <c r="GT41" s="264"/>
      <c r="GU41" s="264"/>
      <c r="GV41" s="264"/>
      <c r="GW41" s="264"/>
      <c r="GX41" s="264"/>
      <c r="GY41" s="264"/>
      <c r="GZ41" s="264"/>
      <c r="HA41" s="264"/>
      <c r="HB41" s="264"/>
      <c r="HC41" s="264"/>
      <c r="HD41" s="264"/>
      <c r="HE41" s="264"/>
      <c r="HF41" s="264"/>
      <c r="HG41" s="264"/>
      <c r="HH41" s="264"/>
    </row>
    <row r="42" spans="1:216" ht="18" customHeight="1" x14ac:dyDescent="0.25">
      <c r="A42" s="256"/>
      <c r="B42" s="256"/>
      <c r="C42" s="256"/>
      <c r="D42" s="256"/>
      <c r="E42" s="259" t="s">
        <v>548</v>
      </c>
      <c r="F42" s="249" t="s">
        <v>266</v>
      </c>
      <c r="G42" s="260">
        <f t="shared" si="9"/>
        <v>1525</v>
      </c>
      <c r="H42" s="262"/>
      <c r="I42" s="233">
        <v>1525</v>
      </c>
      <c r="J42" s="411">
        <f t="shared" si="10"/>
        <v>7000</v>
      </c>
      <c r="K42" s="262"/>
      <c r="L42" s="375">
        <v>7000</v>
      </c>
      <c r="M42" s="260">
        <f t="shared" si="14"/>
        <v>500</v>
      </c>
      <c r="N42" s="262"/>
      <c r="O42" s="233">
        <v>500</v>
      </c>
      <c r="P42" s="216">
        <f t="shared" si="4"/>
        <v>-6500</v>
      </c>
      <c r="Q42" s="216"/>
      <c r="R42" s="216">
        <f t="shared" si="6"/>
        <v>-6500</v>
      </c>
      <c r="S42" s="411">
        <f t="shared" si="12"/>
        <v>0</v>
      </c>
      <c r="T42" s="262"/>
      <c r="U42" s="233">
        <v>0</v>
      </c>
      <c r="V42" s="234">
        <f t="shared" si="13"/>
        <v>0</v>
      </c>
      <c r="W42" s="95"/>
      <c r="X42" s="231">
        <v>0</v>
      </c>
      <c r="Y42" s="256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4"/>
      <c r="BT42" s="264"/>
      <c r="BU42" s="264"/>
      <c r="BV42" s="264"/>
      <c r="BW42" s="264"/>
      <c r="BX42" s="264"/>
      <c r="BY42" s="264"/>
      <c r="BZ42" s="264"/>
      <c r="CA42" s="264"/>
      <c r="CB42" s="264"/>
      <c r="CC42" s="264"/>
      <c r="CD42" s="264"/>
      <c r="CE42" s="264"/>
      <c r="CF42" s="264"/>
      <c r="CG42" s="264"/>
      <c r="CH42" s="264"/>
      <c r="CI42" s="264"/>
      <c r="CJ42" s="264"/>
      <c r="CK42" s="264"/>
      <c r="CL42" s="264"/>
      <c r="CM42" s="264"/>
      <c r="CN42" s="264"/>
      <c r="CO42" s="264"/>
      <c r="CP42" s="264"/>
      <c r="CQ42" s="264"/>
      <c r="CR42" s="264"/>
      <c r="CS42" s="264"/>
      <c r="CT42" s="264"/>
      <c r="CU42" s="264"/>
      <c r="CV42" s="264"/>
      <c r="CW42" s="264"/>
      <c r="CX42" s="264"/>
      <c r="CY42" s="264"/>
      <c r="CZ42" s="264"/>
      <c r="DA42" s="264"/>
      <c r="DB42" s="264"/>
      <c r="DC42" s="264"/>
      <c r="DD42" s="264"/>
      <c r="DE42" s="264"/>
      <c r="DF42" s="264"/>
      <c r="DG42" s="264"/>
      <c r="DH42" s="264"/>
      <c r="DI42" s="264"/>
      <c r="DJ42" s="264"/>
      <c r="DK42" s="264"/>
      <c r="DL42" s="264"/>
      <c r="DM42" s="264"/>
      <c r="DN42" s="264"/>
      <c r="DO42" s="264"/>
      <c r="DP42" s="264"/>
      <c r="DQ42" s="264"/>
      <c r="DR42" s="264"/>
      <c r="DS42" s="264"/>
      <c r="DT42" s="264"/>
      <c r="DU42" s="264"/>
      <c r="DV42" s="264"/>
      <c r="DW42" s="264"/>
      <c r="DX42" s="264"/>
      <c r="DY42" s="264"/>
      <c r="DZ42" s="264"/>
      <c r="EA42" s="264"/>
      <c r="EB42" s="264"/>
      <c r="EC42" s="264"/>
      <c r="ED42" s="264"/>
      <c r="EE42" s="264"/>
      <c r="EF42" s="264"/>
      <c r="EG42" s="264"/>
      <c r="EH42" s="264"/>
      <c r="EI42" s="264"/>
      <c r="EJ42" s="264"/>
      <c r="EK42" s="264"/>
      <c r="EL42" s="264"/>
      <c r="EM42" s="264"/>
      <c r="EN42" s="264"/>
      <c r="EO42" s="264"/>
      <c r="EP42" s="264"/>
      <c r="EQ42" s="264"/>
      <c r="ER42" s="264"/>
      <c r="ES42" s="264"/>
      <c r="ET42" s="264"/>
      <c r="EU42" s="264"/>
      <c r="EV42" s="264"/>
      <c r="EW42" s="264"/>
      <c r="EX42" s="264"/>
      <c r="EY42" s="264"/>
      <c r="EZ42" s="264"/>
      <c r="FA42" s="264"/>
      <c r="FB42" s="264"/>
      <c r="FC42" s="264"/>
      <c r="FD42" s="264"/>
      <c r="FE42" s="264"/>
      <c r="FF42" s="264"/>
      <c r="FG42" s="264"/>
      <c r="FH42" s="264"/>
      <c r="FI42" s="264"/>
      <c r="FJ42" s="264"/>
      <c r="FK42" s="264"/>
      <c r="FL42" s="264"/>
      <c r="FM42" s="264"/>
      <c r="FN42" s="264"/>
      <c r="FO42" s="264"/>
      <c r="FP42" s="264"/>
      <c r="FQ42" s="264"/>
      <c r="FR42" s="264"/>
      <c r="FS42" s="264"/>
      <c r="FT42" s="264"/>
      <c r="FU42" s="264"/>
      <c r="FV42" s="264"/>
      <c r="FW42" s="264"/>
      <c r="FX42" s="264"/>
      <c r="FY42" s="264"/>
      <c r="FZ42" s="264"/>
      <c r="GA42" s="264"/>
      <c r="GB42" s="264"/>
      <c r="GC42" s="264"/>
      <c r="GD42" s="264"/>
      <c r="GE42" s="264"/>
      <c r="GF42" s="264"/>
      <c r="GG42" s="264"/>
      <c r="GH42" s="264"/>
      <c r="GI42" s="264"/>
      <c r="GJ42" s="264"/>
      <c r="GK42" s="264"/>
      <c r="GL42" s="264"/>
      <c r="GM42" s="264"/>
      <c r="GN42" s="264"/>
      <c r="GO42" s="264"/>
      <c r="GP42" s="264"/>
      <c r="GQ42" s="264"/>
      <c r="GR42" s="264"/>
      <c r="GS42" s="264"/>
      <c r="GT42" s="264"/>
      <c r="GU42" s="264"/>
      <c r="GV42" s="264"/>
      <c r="GW42" s="264"/>
      <c r="GX42" s="264"/>
      <c r="GY42" s="264"/>
      <c r="GZ42" s="264"/>
      <c r="HA42" s="264"/>
      <c r="HB42" s="264"/>
      <c r="HC42" s="264"/>
      <c r="HD42" s="264"/>
      <c r="HE42" s="264"/>
      <c r="HF42" s="264"/>
      <c r="HG42" s="264"/>
      <c r="HH42" s="264"/>
    </row>
    <row r="43" spans="1:216" ht="23.25" customHeight="1" x14ac:dyDescent="0.25">
      <c r="A43" s="227">
        <v>2112</v>
      </c>
      <c r="B43" s="249" t="s">
        <v>186</v>
      </c>
      <c r="C43" s="249" t="s">
        <v>188</v>
      </c>
      <c r="D43" s="249" t="s">
        <v>194</v>
      </c>
      <c r="E43" s="265" t="s">
        <v>327</v>
      </c>
      <c r="F43" s="230"/>
      <c r="G43" s="260">
        <f>SUM(H43:I43)</f>
        <v>0</v>
      </c>
      <c r="H43" s="262"/>
      <c r="I43" s="233"/>
      <c r="J43" s="411">
        <f>SUM(K43:L43)</f>
        <v>0</v>
      </c>
      <c r="K43" s="262"/>
      <c r="L43" s="375"/>
      <c r="M43" s="260">
        <f>SUM(N43:O43)</f>
        <v>0</v>
      </c>
      <c r="N43" s="262"/>
      <c r="O43" s="233"/>
      <c r="P43" s="216">
        <f t="shared" si="4"/>
        <v>0</v>
      </c>
      <c r="Q43" s="216">
        <f t="shared" si="5"/>
        <v>0</v>
      </c>
      <c r="R43" s="216">
        <f t="shared" si="6"/>
        <v>0</v>
      </c>
      <c r="S43" s="411">
        <f>SUM(T43:U43)</f>
        <v>0</v>
      </c>
      <c r="T43" s="262"/>
      <c r="U43" s="233"/>
      <c r="V43" s="234">
        <f>SUM(W43:X43)</f>
        <v>0</v>
      </c>
      <c r="W43" s="95"/>
      <c r="X43" s="231"/>
      <c r="Y43" s="235"/>
    </row>
    <row r="44" spans="1:216" ht="18.75" customHeight="1" thickBot="1" x14ac:dyDescent="0.3">
      <c r="A44" s="219">
        <v>2113</v>
      </c>
      <c r="B44" s="220" t="s">
        <v>186</v>
      </c>
      <c r="C44" s="221" t="s">
        <v>188</v>
      </c>
      <c r="D44" s="222" t="s">
        <v>190</v>
      </c>
      <c r="E44" s="266" t="s">
        <v>328</v>
      </c>
      <c r="F44" s="230"/>
      <c r="G44" s="355">
        <f>SUM(H44:I44)</f>
        <v>0</v>
      </c>
      <c r="H44" s="269"/>
      <c r="I44" s="356"/>
      <c r="J44" s="412">
        <f>SUM(K44:L44)</f>
        <v>0</v>
      </c>
      <c r="K44" s="269"/>
      <c r="L44" s="413"/>
      <c r="M44" s="355">
        <f>SUM(N44:O44)</f>
        <v>0</v>
      </c>
      <c r="N44" s="269"/>
      <c r="O44" s="356"/>
      <c r="P44" s="216">
        <f t="shared" si="4"/>
        <v>0</v>
      </c>
      <c r="Q44" s="216">
        <f t="shared" si="5"/>
        <v>0</v>
      </c>
      <c r="R44" s="216">
        <f t="shared" si="6"/>
        <v>0</v>
      </c>
      <c r="S44" s="412">
        <f>SUM(T44:U44)</f>
        <v>0</v>
      </c>
      <c r="T44" s="269"/>
      <c r="U44" s="356"/>
      <c r="V44" s="270">
        <f>SUM(W44:X44)</f>
        <v>0</v>
      </c>
      <c r="W44" s="267"/>
      <c r="X44" s="268"/>
      <c r="Y44" s="235"/>
    </row>
    <row r="45" spans="1:216" ht="18.75" customHeight="1" x14ac:dyDescent="0.25">
      <c r="A45" s="236">
        <v>2120</v>
      </c>
      <c r="B45" s="237" t="s">
        <v>186</v>
      </c>
      <c r="C45" s="238" t="s">
        <v>194</v>
      </c>
      <c r="D45" s="239" t="s">
        <v>187</v>
      </c>
      <c r="E45" s="240" t="s">
        <v>329</v>
      </c>
      <c r="F45" s="212"/>
      <c r="G45" s="353">
        <f t="shared" ref="G45:O45" si="15">SUM(G47:G48)</f>
        <v>0</v>
      </c>
      <c r="H45" s="272">
        <f t="shared" si="15"/>
        <v>0</v>
      </c>
      <c r="I45" s="244">
        <f t="shared" si="15"/>
        <v>0</v>
      </c>
      <c r="J45" s="414">
        <f t="shared" si="15"/>
        <v>0</v>
      </c>
      <c r="K45" s="272">
        <f t="shared" si="15"/>
        <v>0</v>
      </c>
      <c r="L45" s="415">
        <f t="shared" si="15"/>
        <v>0</v>
      </c>
      <c r="M45" s="353">
        <f t="shared" si="15"/>
        <v>0</v>
      </c>
      <c r="N45" s="272">
        <f t="shared" si="15"/>
        <v>0</v>
      </c>
      <c r="O45" s="244">
        <f t="shared" si="15"/>
        <v>0</v>
      </c>
      <c r="P45" s="216">
        <f t="shared" si="4"/>
        <v>0</v>
      </c>
      <c r="Q45" s="216">
        <f t="shared" si="5"/>
        <v>0</v>
      </c>
      <c r="R45" s="216">
        <f t="shared" si="6"/>
        <v>0</v>
      </c>
      <c r="S45" s="414">
        <f t="shared" ref="S45:U45" si="16">SUM(S47:S48)</f>
        <v>0</v>
      </c>
      <c r="T45" s="272">
        <f t="shared" si="16"/>
        <v>0</v>
      </c>
      <c r="U45" s="244">
        <f t="shared" si="16"/>
        <v>0</v>
      </c>
      <c r="V45" s="245">
        <f t="shared" ref="V45:X45" si="17">SUM(V47:V48)</f>
        <v>0</v>
      </c>
      <c r="W45" s="242">
        <f t="shared" si="17"/>
        <v>0</v>
      </c>
      <c r="X45" s="271">
        <f t="shared" si="17"/>
        <v>0</v>
      </c>
      <c r="Y45" s="235"/>
    </row>
    <row r="46" spans="1:216" s="247" customFormat="1" ht="15.75" customHeight="1" x14ac:dyDescent="0.25">
      <c r="A46" s="248"/>
      <c r="B46" s="220"/>
      <c r="C46" s="249"/>
      <c r="D46" s="250"/>
      <c r="E46" s="229" t="s">
        <v>189</v>
      </c>
      <c r="F46" s="230"/>
      <c r="G46" s="260"/>
      <c r="H46" s="262"/>
      <c r="I46" s="233"/>
      <c r="J46" s="411"/>
      <c r="K46" s="262"/>
      <c r="L46" s="375"/>
      <c r="M46" s="260"/>
      <c r="N46" s="262"/>
      <c r="O46" s="233"/>
      <c r="P46" s="216"/>
      <c r="Q46" s="216"/>
      <c r="R46" s="216"/>
      <c r="S46" s="411"/>
      <c r="T46" s="262"/>
      <c r="U46" s="233"/>
      <c r="V46" s="234"/>
      <c r="W46" s="95"/>
      <c r="X46" s="231"/>
      <c r="Y46" s="246"/>
    </row>
    <row r="47" spans="1:216" ht="16.5" customHeight="1" thickBot="1" x14ac:dyDescent="0.3">
      <c r="A47" s="248">
        <v>2121</v>
      </c>
      <c r="B47" s="220" t="s">
        <v>186</v>
      </c>
      <c r="C47" s="249" t="s">
        <v>194</v>
      </c>
      <c r="D47" s="250" t="s">
        <v>188</v>
      </c>
      <c r="E47" s="229" t="s">
        <v>330</v>
      </c>
      <c r="F47" s="230"/>
      <c r="G47" s="312">
        <f>SUM(H47:I47)</f>
        <v>0</v>
      </c>
      <c r="H47" s="276"/>
      <c r="I47" s="357"/>
      <c r="J47" s="275">
        <f>SUM(K47:L47)</f>
        <v>0</v>
      </c>
      <c r="K47" s="276"/>
      <c r="L47" s="416"/>
      <c r="M47" s="312">
        <f>SUM(N47:O47)</f>
        <v>0</v>
      </c>
      <c r="N47" s="276"/>
      <c r="O47" s="357"/>
      <c r="P47" s="216">
        <f t="shared" si="4"/>
        <v>0</v>
      </c>
      <c r="Q47" s="216">
        <f t="shared" si="5"/>
        <v>0</v>
      </c>
      <c r="R47" s="216">
        <f t="shared" si="6"/>
        <v>0</v>
      </c>
      <c r="S47" s="275">
        <f>SUM(T47:U47)</f>
        <v>0</v>
      </c>
      <c r="T47" s="276"/>
      <c r="U47" s="357"/>
      <c r="V47" s="277">
        <f>SUM(W47:X47)</f>
        <v>0</v>
      </c>
      <c r="W47" s="111"/>
      <c r="X47" s="274"/>
      <c r="Y47" s="235"/>
    </row>
    <row r="48" spans="1:216" ht="35.25" customHeight="1" thickBot="1" x14ac:dyDescent="0.3">
      <c r="A48" s="248">
        <v>2122</v>
      </c>
      <c r="B48" s="220" t="s">
        <v>186</v>
      </c>
      <c r="C48" s="249" t="s">
        <v>194</v>
      </c>
      <c r="D48" s="250" t="s">
        <v>194</v>
      </c>
      <c r="E48" s="229" t="s">
        <v>331</v>
      </c>
      <c r="F48" s="230"/>
      <c r="G48" s="312">
        <f>SUM(H48:I48)</f>
        <v>0</v>
      </c>
      <c r="H48" s="276"/>
      <c r="I48" s="357"/>
      <c r="J48" s="275">
        <f>SUM(K48:L48)</f>
        <v>0</v>
      </c>
      <c r="K48" s="276"/>
      <c r="L48" s="416"/>
      <c r="M48" s="312">
        <f>SUM(N48:O48)</f>
        <v>0</v>
      </c>
      <c r="N48" s="276"/>
      <c r="O48" s="357"/>
      <c r="P48" s="216">
        <f t="shared" si="4"/>
        <v>0</v>
      </c>
      <c r="Q48" s="216">
        <f t="shared" si="5"/>
        <v>0</v>
      </c>
      <c r="R48" s="216">
        <f t="shared" si="6"/>
        <v>0</v>
      </c>
      <c r="S48" s="275">
        <f>SUM(T48:U48)</f>
        <v>0</v>
      </c>
      <c r="T48" s="276"/>
      <c r="U48" s="357"/>
      <c r="V48" s="277">
        <f>SUM(W48:X48)</f>
        <v>0</v>
      </c>
      <c r="W48" s="111"/>
      <c r="X48" s="274"/>
      <c r="Y48" s="235"/>
    </row>
    <row r="49" spans="1:25" ht="30" customHeight="1" x14ac:dyDescent="0.25">
      <c r="A49" s="248">
        <v>2130</v>
      </c>
      <c r="B49" s="220" t="s">
        <v>186</v>
      </c>
      <c r="C49" s="249" t="s">
        <v>190</v>
      </c>
      <c r="D49" s="250" t="s">
        <v>187</v>
      </c>
      <c r="E49" s="229" t="s">
        <v>191</v>
      </c>
      <c r="F49" s="230"/>
      <c r="G49" s="260">
        <f>SUM(H49:I49)</f>
        <v>9659.1</v>
      </c>
      <c r="H49" s="262">
        <f>SUM(H51:H53)</f>
        <v>9659.1</v>
      </c>
      <c r="I49" s="261">
        <f>SUM(I51:I53)</f>
        <v>0</v>
      </c>
      <c r="J49" s="411">
        <f>SUM(K49:L49)</f>
        <v>12286</v>
      </c>
      <c r="K49" s="262">
        <f>SUM(K51:K53)</f>
        <v>12286</v>
      </c>
      <c r="L49" s="417">
        <f>SUM(L51:L53)</f>
        <v>0</v>
      </c>
      <c r="M49" s="260">
        <f>SUM(N49:O49)</f>
        <v>12286</v>
      </c>
      <c r="N49" s="262">
        <f>SUM(N51:N53)</f>
        <v>12286</v>
      </c>
      <c r="O49" s="261">
        <f>SUM(O51:O53)</f>
        <v>0</v>
      </c>
      <c r="P49" s="216">
        <f t="shared" si="4"/>
        <v>0</v>
      </c>
      <c r="Q49" s="216">
        <f t="shared" si="5"/>
        <v>0</v>
      </c>
      <c r="R49" s="216">
        <f t="shared" si="6"/>
        <v>0</v>
      </c>
      <c r="S49" s="411">
        <f>SUM(T49:U49)</f>
        <v>12286</v>
      </c>
      <c r="T49" s="262">
        <f>SUM(T51:T53)</f>
        <v>12286</v>
      </c>
      <c r="U49" s="262">
        <f>SUM(U51:U53)</f>
        <v>0</v>
      </c>
      <c r="V49" s="234">
        <f>SUM(W49:X49)</f>
        <v>12286</v>
      </c>
      <c r="W49" s="95">
        <f>SUM(W51:W53)</f>
        <v>12286</v>
      </c>
      <c r="X49" s="95">
        <f>SUM(X51:X53)</f>
        <v>0</v>
      </c>
      <c r="Y49" s="235"/>
    </row>
    <row r="50" spans="1:25" s="247" customFormat="1" ht="15" customHeight="1" x14ac:dyDescent="0.25">
      <c r="A50" s="248"/>
      <c r="B50" s="220"/>
      <c r="C50" s="249"/>
      <c r="D50" s="250"/>
      <c r="E50" s="229" t="s">
        <v>189</v>
      </c>
      <c r="F50" s="230"/>
      <c r="G50" s="260"/>
      <c r="H50" s="262"/>
      <c r="I50" s="233"/>
      <c r="J50" s="411"/>
      <c r="K50" s="262"/>
      <c r="L50" s="375"/>
      <c r="M50" s="260"/>
      <c r="N50" s="262"/>
      <c r="O50" s="233"/>
      <c r="P50" s="216"/>
      <c r="Q50" s="216"/>
      <c r="R50" s="216"/>
      <c r="S50" s="411"/>
      <c r="T50" s="262"/>
      <c r="U50" s="233"/>
      <c r="V50" s="234"/>
      <c r="W50" s="95"/>
      <c r="X50" s="231"/>
      <c r="Y50" s="246"/>
    </row>
    <row r="51" spans="1:25" ht="31.5" customHeight="1" thickBot="1" x14ac:dyDescent="0.3">
      <c r="A51" s="248">
        <v>2131</v>
      </c>
      <c r="B51" s="220" t="s">
        <v>186</v>
      </c>
      <c r="C51" s="249" t="s">
        <v>190</v>
      </c>
      <c r="D51" s="250" t="s">
        <v>188</v>
      </c>
      <c r="E51" s="229" t="s">
        <v>332</v>
      </c>
      <c r="F51" s="230"/>
      <c r="G51" s="312">
        <f>SUM(H51:I51)</f>
        <v>0</v>
      </c>
      <c r="H51" s="276"/>
      <c r="I51" s="357"/>
      <c r="J51" s="275">
        <f>SUM(K51:L51)</f>
        <v>0</v>
      </c>
      <c r="K51" s="276"/>
      <c r="L51" s="416"/>
      <c r="M51" s="312">
        <f>SUM(N51:O51)</f>
        <v>0</v>
      </c>
      <c r="N51" s="276"/>
      <c r="O51" s="357"/>
      <c r="P51" s="216">
        <f t="shared" si="4"/>
        <v>0</v>
      </c>
      <c r="Q51" s="216">
        <f t="shared" si="5"/>
        <v>0</v>
      </c>
      <c r="R51" s="216">
        <f t="shared" si="6"/>
        <v>0</v>
      </c>
      <c r="S51" s="275">
        <f>SUM(T51:U51)</f>
        <v>0</v>
      </c>
      <c r="T51" s="276"/>
      <c r="U51" s="357"/>
      <c r="V51" s="277">
        <f>SUM(W51:X51)</f>
        <v>0</v>
      </c>
      <c r="W51" s="111"/>
      <c r="X51" s="274"/>
      <c r="Y51" s="235"/>
    </row>
    <row r="52" spans="1:25" ht="27" customHeight="1" thickBot="1" x14ac:dyDescent="0.3">
      <c r="A52" s="248">
        <v>2132</v>
      </c>
      <c r="B52" s="220" t="s">
        <v>186</v>
      </c>
      <c r="C52" s="249">
        <v>3</v>
      </c>
      <c r="D52" s="250">
        <v>2</v>
      </c>
      <c r="E52" s="229" t="s">
        <v>333</v>
      </c>
      <c r="F52" s="230"/>
      <c r="G52" s="312">
        <f>SUM(H52:I52)</f>
        <v>0</v>
      </c>
      <c r="H52" s="276"/>
      <c r="I52" s="358"/>
      <c r="J52" s="275">
        <f>SUM(K52:L52)</f>
        <v>0</v>
      </c>
      <c r="K52" s="276"/>
      <c r="L52" s="418"/>
      <c r="M52" s="312">
        <f>SUM(N52:O52)</f>
        <v>0</v>
      </c>
      <c r="N52" s="276"/>
      <c r="O52" s="358"/>
      <c r="P52" s="216">
        <f t="shared" si="4"/>
        <v>0</v>
      </c>
      <c r="Q52" s="216">
        <f t="shared" si="5"/>
        <v>0</v>
      </c>
      <c r="R52" s="216">
        <f t="shared" si="6"/>
        <v>0</v>
      </c>
      <c r="S52" s="275">
        <f>SUM(T52:U52)</f>
        <v>0</v>
      </c>
      <c r="T52" s="276"/>
      <c r="U52" s="358"/>
      <c r="V52" s="277">
        <f>SUM(W52:X52)</f>
        <v>0</v>
      </c>
      <c r="W52" s="111"/>
      <c r="X52" s="278"/>
      <c r="Y52" s="235"/>
    </row>
    <row r="53" spans="1:25" ht="24" customHeight="1" thickBot="1" x14ac:dyDescent="0.3">
      <c r="A53" s="248">
        <v>2133</v>
      </c>
      <c r="B53" s="220" t="s">
        <v>186</v>
      </c>
      <c r="C53" s="249">
        <v>3</v>
      </c>
      <c r="D53" s="250">
        <v>3</v>
      </c>
      <c r="E53" s="229" t="s">
        <v>334</v>
      </c>
      <c r="F53" s="212"/>
      <c r="G53" s="275">
        <f>SUM(H53:I53)</f>
        <v>9659.1</v>
      </c>
      <c r="H53" s="280">
        <v>9659.1</v>
      </c>
      <c r="I53" s="313">
        <f>SUM(I54:I61)</f>
        <v>0</v>
      </c>
      <c r="J53" s="275">
        <f>SUM(K53:L53)</f>
        <v>12286</v>
      </c>
      <c r="K53" s="280">
        <f>SUM(K54:K61)</f>
        <v>12286</v>
      </c>
      <c r="L53" s="281">
        <f>SUM(L54:L61)</f>
        <v>0</v>
      </c>
      <c r="M53" s="312">
        <f>SUM(N53:O53)</f>
        <v>12286</v>
      </c>
      <c r="N53" s="280">
        <f>SUM(N54:N61)</f>
        <v>12286</v>
      </c>
      <c r="O53" s="313">
        <f>SUM(O54:O61)</f>
        <v>0</v>
      </c>
      <c r="P53" s="216">
        <f t="shared" si="4"/>
        <v>0</v>
      </c>
      <c r="Q53" s="216">
        <f t="shared" si="5"/>
        <v>0</v>
      </c>
      <c r="R53" s="216">
        <f t="shared" si="6"/>
        <v>0</v>
      </c>
      <c r="S53" s="275">
        <f>SUM(T53:U53)</f>
        <v>12286</v>
      </c>
      <c r="T53" s="280">
        <f>SUM(T54:T61)</f>
        <v>12286</v>
      </c>
      <c r="U53" s="313">
        <f>SUM(U54:U61)</f>
        <v>0</v>
      </c>
      <c r="V53" s="277">
        <f>SUM(W53:X53)</f>
        <v>12286</v>
      </c>
      <c r="W53" s="3">
        <f>SUM(W54:W61)</f>
        <v>12286</v>
      </c>
      <c r="X53" s="279">
        <f>SUM(X54:X61)</f>
        <v>0</v>
      </c>
      <c r="Y53" s="235"/>
    </row>
    <row r="54" spans="1:25" ht="30" customHeight="1" thickBot="1" x14ac:dyDescent="0.3">
      <c r="A54" s="248"/>
      <c r="B54" s="220"/>
      <c r="C54" s="249"/>
      <c r="D54" s="250"/>
      <c r="E54" s="259" t="s">
        <v>484</v>
      </c>
      <c r="F54" s="203" t="s">
        <v>238</v>
      </c>
      <c r="G54" s="312">
        <f t="shared" ref="G54:G61" si="18">SUM(H54:I54)</f>
        <v>3867.9</v>
      </c>
      <c r="H54" s="280">
        <v>3867.9</v>
      </c>
      <c r="I54" s="258">
        <v>0</v>
      </c>
      <c r="J54" s="275">
        <f t="shared" ref="J54:J61" si="19">SUM(K54:L54)</f>
        <v>3998</v>
      </c>
      <c r="K54" s="280">
        <v>3998</v>
      </c>
      <c r="L54" s="408">
        <v>0</v>
      </c>
      <c r="M54" s="312">
        <f t="shared" ref="M54:M61" si="20">SUM(N54:O54)</f>
        <v>3998</v>
      </c>
      <c r="N54" s="280">
        <v>3998</v>
      </c>
      <c r="O54" s="258">
        <v>0</v>
      </c>
      <c r="P54" s="216">
        <f t="shared" si="4"/>
        <v>0</v>
      </c>
      <c r="Q54" s="216">
        <f t="shared" si="5"/>
        <v>0</v>
      </c>
      <c r="R54" s="216">
        <f t="shared" si="6"/>
        <v>0</v>
      </c>
      <c r="S54" s="275">
        <f t="shared" ref="S54:S61" si="21">SUM(T54:U54)</f>
        <v>3998</v>
      </c>
      <c r="T54" s="280">
        <v>3998</v>
      </c>
      <c r="U54" s="258">
        <v>0</v>
      </c>
      <c r="V54" s="277">
        <f t="shared" ref="V54:V61" si="22">SUM(W54:X54)</f>
        <v>3998</v>
      </c>
      <c r="W54" s="3">
        <v>3998</v>
      </c>
      <c r="X54" s="257">
        <v>0</v>
      </c>
      <c r="Y54" s="263" t="s">
        <v>589</v>
      </c>
    </row>
    <row r="55" spans="1:25" ht="24" customHeight="1" thickBot="1" x14ac:dyDescent="0.3">
      <c r="A55" s="248"/>
      <c r="B55" s="220"/>
      <c r="C55" s="249"/>
      <c r="D55" s="250"/>
      <c r="E55" s="259" t="s">
        <v>549</v>
      </c>
      <c r="F55" s="203" t="s">
        <v>308</v>
      </c>
      <c r="G55" s="312">
        <f t="shared" si="18"/>
        <v>0</v>
      </c>
      <c r="H55" s="280"/>
      <c r="I55" s="258"/>
      <c r="J55" s="275">
        <f t="shared" si="19"/>
        <v>0</v>
      </c>
      <c r="K55" s="280">
        <v>0</v>
      </c>
      <c r="L55" s="408">
        <v>0</v>
      </c>
      <c r="M55" s="312">
        <f t="shared" si="20"/>
        <v>0</v>
      </c>
      <c r="N55" s="280">
        <v>0</v>
      </c>
      <c r="O55" s="258">
        <v>0</v>
      </c>
      <c r="P55" s="216">
        <f t="shared" si="4"/>
        <v>0</v>
      </c>
      <c r="Q55" s="216">
        <f t="shared" si="5"/>
        <v>0</v>
      </c>
      <c r="R55" s="216">
        <f t="shared" si="6"/>
        <v>0</v>
      </c>
      <c r="S55" s="275">
        <f t="shared" si="21"/>
        <v>0</v>
      </c>
      <c r="T55" s="280">
        <v>0</v>
      </c>
      <c r="U55" s="258">
        <v>0</v>
      </c>
      <c r="V55" s="277">
        <f t="shared" si="22"/>
        <v>0</v>
      </c>
      <c r="W55" s="3">
        <v>0</v>
      </c>
      <c r="X55" s="257">
        <v>0</v>
      </c>
      <c r="Y55" s="235"/>
    </row>
    <row r="56" spans="1:25" ht="24" customHeight="1" thickBot="1" x14ac:dyDescent="0.3">
      <c r="A56" s="248"/>
      <c r="B56" s="220"/>
      <c r="C56" s="249"/>
      <c r="D56" s="250"/>
      <c r="E56" s="259" t="s">
        <v>550</v>
      </c>
      <c r="F56" s="203" t="s">
        <v>248</v>
      </c>
      <c r="G56" s="312">
        <f t="shared" si="18"/>
        <v>3804</v>
      </c>
      <c r="H56" s="280">
        <v>3804</v>
      </c>
      <c r="I56" s="258"/>
      <c r="J56" s="275">
        <f t="shared" si="19"/>
        <v>6288</v>
      </c>
      <c r="K56" s="280">
        <v>6288</v>
      </c>
      <c r="L56" s="408">
        <v>0</v>
      </c>
      <c r="M56" s="312">
        <f t="shared" si="20"/>
        <v>6288</v>
      </c>
      <c r="N56" s="280">
        <v>6288</v>
      </c>
      <c r="O56" s="258">
        <v>0</v>
      </c>
      <c r="P56" s="216">
        <f t="shared" si="4"/>
        <v>0</v>
      </c>
      <c r="Q56" s="216">
        <f t="shared" si="5"/>
        <v>0</v>
      </c>
      <c r="R56" s="216">
        <f t="shared" si="6"/>
        <v>0</v>
      </c>
      <c r="S56" s="275">
        <f t="shared" si="21"/>
        <v>6288</v>
      </c>
      <c r="T56" s="280">
        <v>6288</v>
      </c>
      <c r="U56" s="258">
        <v>0</v>
      </c>
      <c r="V56" s="277">
        <f t="shared" si="22"/>
        <v>6288</v>
      </c>
      <c r="W56" s="3">
        <v>6288</v>
      </c>
      <c r="X56" s="257">
        <v>0</v>
      </c>
      <c r="Y56" s="235"/>
    </row>
    <row r="57" spans="1:25" ht="24" customHeight="1" thickBot="1" x14ac:dyDescent="0.3">
      <c r="A57" s="248"/>
      <c r="B57" s="220"/>
      <c r="C57" s="249"/>
      <c r="D57" s="250"/>
      <c r="E57" s="259" t="s">
        <v>551</v>
      </c>
      <c r="F57" s="203" t="s">
        <v>250</v>
      </c>
      <c r="G57" s="312">
        <f t="shared" si="18"/>
        <v>0</v>
      </c>
      <c r="H57" s="280"/>
      <c r="I57" s="258"/>
      <c r="J57" s="275">
        <f t="shared" si="19"/>
        <v>0</v>
      </c>
      <c r="K57" s="280">
        <v>0</v>
      </c>
      <c r="L57" s="408">
        <v>0</v>
      </c>
      <c r="M57" s="312">
        <f t="shared" si="20"/>
        <v>0</v>
      </c>
      <c r="N57" s="280">
        <v>0</v>
      </c>
      <c r="O57" s="258">
        <v>0</v>
      </c>
      <c r="P57" s="216">
        <f t="shared" si="4"/>
        <v>0</v>
      </c>
      <c r="Q57" s="216">
        <f t="shared" si="5"/>
        <v>0</v>
      </c>
      <c r="R57" s="216">
        <f t="shared" si="6"/>
        <v>0</v>
      </c>
      <c r="S57" s="275">
        <f t="shared" si="21"/>
        <v>0</v>
      </c>
      <c r="T57" s="280">
        <v>0</v>
      </c>
      <c r="U57" s="258">
        <v>0</v>
      </c>
      <c r="V57" s="277">
        <f t="shared" si="22"/>
        <v>0</v>
      </c>
      <c r="W57" s="3">
        <v>0</v>
      </c>
      <c r="X57" s="257">
        <v>0</v>
      </c>
      <c r="Y57" s="235"/>
    </row>
    <row r="58" spans="1:25" ht="37.5" customHeight="1" thickBot="1" x14ac:dyDescent="0.3">
      <c r="A58" s="248"/>
      <c r="B58" s="220"/>
      <c r="C58" s="249"/>
      <c r="D58" s="250"/>
      <c r="E58" s="259" t="s">
        <v>552</v>
      </c>
      <c r="F58" s="203" t="s">
        <v>252</v>
      </c>
      <c r="G58" s="312">
        <f t="shared" si="18"/>
        <v>1987.2</v>
      </c>
      <c r="H58" s="280">
        <v>1987.2</v>
      </c>
      <c r="I58" s="258"/>
      <c r="J58" s="275">
        <f t="shared" si="19"/>
        <v>2000</v>
      </c>
      <c r="K58" s="280">
        <v>2000</v>
      </c>
      <c r="L58" s="408">
        <v>0</v>
      </c>
      <c r="M58" s="312">
        <f t="shared" si="20"/>
        <v>2000</v>
      </c>
      <c r="N58" s="280">
        <v>2000</v>
      </c>
      <c r="O58" s="258">
        <v>0</v>
      </c>
      <c r="P58" s="216">
        <f t="shared" si="4"/>
        <v>0</v>
      </c>
      <c r="Q58" s="216">
        <f t="shared" si="5"/>
        <v>0</v>
      </c>
      <c r="R58" s="216">
        <f t="shared" si="6"/>
        <v>0</v>
      </c>
      <c r="S58" s="275">
        <f t="shared" si="21"/>
        <v>2000</v>
      </c>
      <c r="T58" s="280">
        <v>2000</v>
      </c>
      <c r="U58" s="258">
        <v>0</v>
      </c>
      <c r="V58" s="277">
        <f t="shared" si="22"/>
        <v>2000</v>
      </c>
      <c r="W58" s="3">
        <v>2000</v>
      </c>
      <c r="X58" s="257">
        <v>0</v>
      </c>
      <c r="Y58" s="235"/>
    </row>
    <row r="59" spans="1:25" ht="24" customHeight="1" thickBot="1" x14ac:dyDescent="0.3">
      <c r="A59" s="248"/>
      <c r="B59" s="220"/>
      <c r="C59" s="249"/>
      <c r="D59" s="250"/>
      <c r="E59" s="259" t="s">
        <v>482</v>
      </c>
      <c r="F59" s="203" t="s">
        <v>256</v>
      </c>
      <c r="G59" s="312">
        <f t="shared" si="18"/>
        <v>0</v>
      </c>
      <c r="H59" s="280"/>
      <c r="I59" s="258"/>
      <c r="J59" s="275">
        <f t="shared" si="19"/>
        <v>0</v>
      </c>
      <c r="K59" s="280"/>
      <c r="L59" s="408"/>
      <c r="M59" s="312">
        <f t="shared" si="20"/>
        <v>0</v>
      </c>
      <c r="N59" s="280"/>
      <c r="O59" s="258"/>
      <c r="P59" s="216">
        <f t="shared" si="4"/>
        <v>0</v>
      </c>
      <c r="Q59" s="216">
        <f t="shared" si="5"/>
        <v>0</v>
      </c>
      <c r="R59" s="216">
        <f t="shared" si="6"/>
        <v>0</v>
      </c>
      <c r="S59" s="275">
        <f t="shared" si="21"/>
        <v>0</v>
      </c>
      <c r="T59" s="280"/>
      <c r="U59" s="258"/>
      <c r="V59" s="277">
        <f t="shared" si="22"/>
        <v>0</v>
      </c>
      <c r="W59" s="3"/>
      <c r="X59" s="257"/>
      <c r="Y59" s="235"/>
    </row>
    <row r="60" spans="1:25" ht="24" customHeight="1" thickBot="1" x14ac:dyDescent="0.3">
      <c r="A60" s="248"/>
      <c r="B60" s="220"/>
      <c r="C60" s="249"/>
      <c r="D60" s="250"/>
      <c r="E60" s="259" t="s">
        <v>463</v>
      </c>
      <c r="F60" s="203" t="s">
        <v>259</v>
      </c>
      <c r="G60" s="312">
        <f t="shared" si="18"/>
        <v>0</v>
      </c>
      <c r="H60" s="280"/>
      <c r="I60" s="258"/>
      <c r="J60" s="275">
        <f t="shared" si="19"/>
        <v>0</v>
      </c>
      <c r="K60" s="280"/>
      <c r="L60" s="408"/>
      <c r="M60" s="312">
        <f t="shared" si="20"/>
        <v>0</v>
      </c>
      <c r="N60" s="280"/>
      <c r="O60" s="258"/>
      <c r="P60" s="216">
        <f t="shared" si="4"/>
        <v>0</v>
      </c>
      <c r="Q60" s="216">
        <f t="shared" si="5"/>
        <v>0</v>
      </c>
      <c r="R60" s="216">
        <f t="shared" si="6"/>
        <v>0</v>
      </c>
      <c r="S60" s="275">
        <f t="shared" si="21"/>
        <v>0</v>
      </c>
      <c r="T60" s="280"/>
      <c r="U60" s="258"/>
      <c r="V60" s="277">
        <f t="shared" si="22"/>
        <v>0</v>
      </c>
      <c r="W60" s="3"/>
      <c r="X60" s="257"/>
      <c r="Y60" s="235"/>
    </row>
    <row r="61" spans="1:25" ht="30" customHeight="1" thickBot="1" x14ac:dyDescent="0.3">
      <c r="A61" s="248"/>
      <c r="B61" s="220"/>
      <c r="C61" s="249"/>
      <c r="D61" s="250"/>
      <c r="E61" s="259"/>
      <c r="F61" s="203"/>
      <c r="G61" s="312">
        <f t="shared" si="18"/>
        <v>0</v>
      </c>
      <c r="H61" s="280"/>
      <c r="I61" s="258"/>
      <c r="J61" s="275">
        <f t="shared" si="19"/>
        <v>0</v>
      </c>
      <c r="K61" s="280"/>
      <c r="L61" s="408"/>
      <c r="M61" s="312">
        <f t="shared" si="20"/>
        <v>0</v>
      </c>
      <c r="N61" s="280"/>
      <c r="O61" s="258"/>
      <c r="P61" s="216">
        <f t="shared" si="4"/>
        <v>0</v>
      </c>
      <c r="Q61" s="216">
        <f t="shared" si="5"/>
        <v>0</v>
      </c>
      <c r="R61" s="216">
        <f t="shared" si="6"/>
        <v>0</v>
      </c>
      <c r="S61" s="275">
        <f t="shared" si="21"/>
        <v>0</v>
      </c>
      <c r="T61" s="280"/>
      <c r="U61" s="258"/>
      <c r="V61" s="277">
        <f t="shared" si="22"/>
        <v>0</v>
      </c>
      <c r="W61" s="3"/>
      <c r="X61" s="257"/>
      <c r="Y61" s="235"/>
    </row>
    <row r="62" spans="1:25" ht="27.75" customHeight="1" x14ac:dyDescent="0.25">
      <c r="A62" s="236">
        <v>2140</v>
      </c>
      <c r="B62" s="237" t="s">
        <v>186</v>
      </c>
      <c r="C62" s="238">
        <v>4</v>
      </c>
      <c r="D62" s="239">
        <v>0</v>
      </c>
      <c r="E62" s="240" t="s">
        <v>335</v>
      </c>
      <c r="F62" s="212"/>
      <c r="G62" s="353">
        <f t="shared" ref="G62:L62" si="23">SUM(G64)</f>
        <v>0</v>
      </c>
      <c r="H62" s="272">
        <f t="shared" si="23"/>
        <v>0</v>
      </c>
      <c r="I62" s="244">
        <f t="shared" si="23"/>
        <v>0</v>
      </c>
      <c r="J62" s="414">
        <f t="shared" si="23"/>
        <v>0</v>
      </c>
      <c r="K62" s="272">
        <f t="shared" si="23"/>
        <v>0</v>
      </c>
      <c r="L62" s="415">
        <f t="shared" si="23"/>
        <v>0</v>
      </c>
      <c r="M62" s="353">
        <f t="shared" ref="M62:O62" si="24">SUM(M64)</f>
        <v>0</v>
      </c>
      <c r="N62" s="272">
        <f t="shared" si="24"/>
        <v>0</v>
      </c>
      <c r="O62" s="244">
        <f t="shared" si="24"/>
        <v>0</v>
      </c>
      <c r="P62" s="216">
        <f t="shared" si="4"/>
        <v>0</v>
      </c>
      <c r="Q62" s="216">
        <f t="shared" si="5"/>
        <v>0</v>
      </c>
      <c r="R62" s="216">
        <f t="shared" si="6"/>
        <v>0</v>
      </c>
      <c r="S62" s="414">
        <f t="shared" ref="S62:U62" si="25">SUM(S64)</f>
        <v>0</v>
      </c>
      <c r="T62" s="272">
        <f t="shared" si="25"/>
        <v>0</v>
      </c>
      <c r="U62" s="244">
        <f t="shared" si="25"/>
        <v>0</v>
      </c>
      <c r="V62" s="245">
        <f t="shared" ref="V62:X62" si="26">SUM(V64)</f>
        <v>0</v>
      </c>
      <c r="W62" s="242">
        <f t="shared" si="26"/>
        <v>0</v>
      </c>
      <c r="X62" s="271">
        <f t="shared" si="26"/>
        <v>0</v>
      </c>
      <c r="Y62" s="235"/>
    </row>
    <row r="63" spans="1:25" s="247" customFormat="1" ht="18.75" customHeight="1" x14ac:dyDescent="0.25">
      <c r="A63" s="248"/>
      <c r="B63" s="220"/>
      <c r="C63" s="249"/>
      <c r="D63" s="250"/>
      <c r="E63" s="229" t="s">
        <v>189</v>
      </c>
      <c r="F63" s="230"/>
      <c r="G63" s="260"/>
      <c r="H63" s="262"/>
      <c r="I63" s="233"/>
      <c r="J63" s="411"/>
      <c r="K63" s="262"/>
      <c r="L63" s="375"/>
      <c r="M63" s="260"/>
      <c r="N63" s="262"/>
      <c r="O63" s="233"/>
      <c r="P63" s="216"/>
      <c r="Q63" s="216"/>
      <c r="R63" s="216"/>
      <c r="S63" s="411"/>
      <c r="T63" s="262"/>
      <c r="U63" s="233"/>
      <c r="V63" s="234"/>
      <c r="W63" s="95"/>
      <c r="X63" s="231"/>
      <c r="Y63" s="246"/>
    </row>
    <row r="64" spans="1:25" ht="24.75" customHeight="1" thickBot="1" x14ac:dyDescent="0.3">
      <c r="A64" s="248">
        <v>2141</v>
      </c>
      <c r="B64" s="220" t="s">
        <v>186</v>
      </c>
      <c r="C64" s="249">
        <v>4</v>
      </c>
      <c r="D64" s="250">
        <v>1</v>
      </c>
      <c r="E64" s="229" t="s">
        <v>336</v>
      </c>
      <c r="F64" s="230"/>
      <c r="G64" s="312">
        <f>SUM(H64:I64)</f>
        <v>0</v>
      </c>
      <c r="H64" s="276"/>
      <c r="I64" s="357"/>
      <c r="J64" s="275">
        <f>SUM(K64:L64)</f>
        <v>0</v>
      </c>
      <c r="K64" s="276"/>
      <c r="L64" s="416"/>
      <c r="M64" s="312">
        <f>SUM(N64:O64)</f>
        <v>0</v>
      </c>
      <c r="N64" s="276"/>
      <c r="O64" s="357"/>
      <c r="P64" s="216">
        <f t="shared" si="4"/>
        <v>0</v>
      </c>
      <c r="Q64" s="216">
        <f t="shared" si="5"/>
        <v>0</v>
      </c>
      <c r="R64" s="216">
        <f t="shared" si="6"/>
        <v>0</v>
      </c>
      <c r="S64" s="275">
        <f>SUM(T64:U64)</f>
        <v>0</v>
      </c>
      <c r="T64" s="276"/>
      <c r="U64" s="357"/>
      <c r="V64" s="277">
        <f>SUM(W64:X64)</f>
        <v>0</v>
      </c>
      <c r="W64" s="111"/>
      <c r="X64" s="274"/>
      <c r="Y64" s="235"/>
    </row>
    <row r="65" spans="1:25" ht="49.5" customHeight="1" x14ac:dyDescent="0.25">
      <c r="A65" s="236">
        <v>2150</v>
      </c>
      <c r="B65" s="237" t="s">
        <v>186</v>
      </c>
      <c r="C65" s="238">
        <v>5</v>
      </c>
      <c r="D65" s="239">
        <v>0</v>
      </c>
      <c r="E65" s="240" t="s">
        <v>337</v>
      </c>
      <c r="F65" s="212"/>
      <c r="G65" s="353">
        <f t="shared" ref="G65:L65" si="27">SUM(G67)</f>
        <v>0</v>
      </c>
      <c r="H65" s="272">
        <f t="shared" si="27"/>
        <v>0</v>
      </c>
      <c r="I65" s="244">
        <f t="shared" si="27"/>
        <v>0</v>
      </c>
      <c r="J65" s="414">
        <f t="shared" si="27"/>
        <v>0</v>
      </c>
      <c r="K65" s="272">
        <f t="shared" si="27"/>
        <v>0</v>
      </c>
      <c r="L65" s="415">
        <f t="shared" si="27"/>
        <v>0</v>
      </c>
      <c r="M65" s="353">
        <f t="shared" ref="M65:O65" si="28">SUM(M67)</f>
        <v>0</v>
      </c>
      <c r="N65" s="272">
        <f t="shared" si="28"/>
        <v>0</v>
      </c>
      <c r="O65" s="244">
        <f t="shared" si="28"/>
        <v>0</v>
      </c>
      <c r="P65" s="216">
        <f t="shared" si="4"/>
        <v>0</v>
      </c>
      <c r="Q65" s="216">
        <f t="shared" si="5"/>
        <v>0</v>
      </c>
      <c r="R65" s="216">
        <f t="shared" si="6"/>
        <v>0</v>
      </c>
      <c r="S65" s="414">
        <f t="shared" ref="S65:U65" si="29">SUM(S67)</f>
        <v>0</v>
      </c>
      <c r="T65" s="272">
        <f t="shared" si="29"/>
        <v>0</v>
      </c>
      <c r="U65" s="244">
        <f t="shared" si="29"/>
        <v>0</v>
      </c>
      <c r="V65" s="245">
        <f t="shared" ref="V65:X65" si="30">SUM(V67)</f>
        <v>0</v>
      </c>
      <c r="W65" s="242">
        <f t="shared" si="30"/>
        <v>0</v>
      </c>
      <c r="X65" s="271">
        <f t="shared" si="30"/>
        <v>0</v>
      </c>
      <c r="Y65" s="235"/>
    </row>
    <row r="66" spans="1:25" s="247" customFormat="1" ht="16.5" customHeight="1" x14ac:dyDescent="0.25">
      <c r="A66" s="248"/>
      <c r="B66" s="220"/>
      <c r="C66" s="249"/>
      <c r="D66" s="250"/>
      <c r="E66" s="229" t="s">
        <v>189</v>
      </c>
      <c r="F66" s="230"/>
      <c r="G66" s="260"/>
      <c r="H66" s="262"/>
      <c r="I66" s="233"/>
      <c r="J66" s="411"/>
      <c r="K66" s="262"/>
      <c r="L66" s="375"/>
      <c r="M66" s="260"/>
      <c r="N66" s="262"/>
      <c r="O66" s="233"/>
      <c r="P66" s="216"/>
      <c r="Q66" s="216"/>
      <c r="R66" s="216"/>
      <c r="S66" s="411"/>
      <c r="T66" s="262"/>
      <c r="U66" s="233"/>
      <c r="V66" s="234"/>
      <c r="W66" s="95"/>
      <c r="X66" s="231"/>
      <c r="Y66" s="246"/>
    </row>
    <row r="67" spans="1:25" ht="52.5" customHeight="1" thickBot="1" x14ac:dyDescent="0.3">
      <c r="A67" s="248">
        <v>2151</v>
      </c>
      <c r="B67" s="220" t="s">
        <v>186</v>
      </c>
      <c r="C67" s="249">
        <v>5</v>
      </c>
      <c r="D67" s="250">
        <v>1</v>
      </c>
      <c r="E67" s="229" t="s">
        <v>338</v>
      </c>
      <c r="F67" s="230"/>
      <c r="G67" s="312">
        <f>SUM(H67:I67)</f>
        <v>0</v>
      </c>
      <c r="H67" s="276"/>
      <c r="I67" s="357"/>
      <c r="J67" s="275">
        <f>SUM(K67:L67)</f>
        <v>0</v>
      </c>
      <c r="K67" s="276"/>
      <c r="L67" s="416"/>
      <c r="M67" s="312">
        <f>SUM(N67:O67)</f>
        <v>0</v>
      </c>
      <c r="N67" s="276"/>
      <c r="O67" s="357"/>
      <c r="P67" s="216">
        <f t="shared" si="4"/>
        <v>0</v>
      </c>
      <c r="Q67" s="216">
        <f t="shared" si="5"/>
        <v>0</v>
      </c>
      <c r="R67" s="216">
        <f t="shared" si="6"/>
        <v>0</v>
      </c>
      <c r="S67" s="275">
        <f>SUM(T67:U67)</f>
        <v>0</v>
      </c>
      <c r="T67" s="276"/>
      <c r="U67" s="357"/>
      <c r="V67" s="277">
        <f>SUM(W67:X67)</f>
        <v>0</v>
      </c>
      <c r="W67" s="111"/>
      <c r="X67" s="274"/>
      <c r="Y67" s="235"/>
    </row>
    <row r="68" spans="1:25" ht="37.5" customHeight="1" x14ac:dyDescent="0.25">
      <c r="A68" s="236">
        <v>2160</v>
      </c>
      <c r="B68" s="237" t="s">
        <v>186</v>
      </c>
      <c r="C68" s="238">
        <v>6</v>
      </c>
      <c r="D68" s="239">
        <v>0</v>
      </c>
      <c r="E68" s="240" t="s">
        <v>192</v>
      </c>
      <c r="F68" s="212"/>
      <c r="G68" s="353">
        <f t="shared" ref="G68:L68" si="31">SUM(G70)</f>
        <v>60319.299999999996</v>
      </c>
      <c r="H68" s="272">
        <f t="shared" si="31"/>
        <v>37920.199999999997</v>
      </c>
      <c r="I68" s="244">
        <f t="shared" si="31"/>
        <v>22399.1</v>
      </c>
      <c r="J68" s="414">
        <f t="shared" si="31"/>
        <v>111649.49999999999</v>
      </c>
      <c r="K68" s="272">
        <f t="shared" si="31"/>
        <v>95635.599999999991</v>
      </c>
      <c r="L68" s="415">
        <f t="shared" si="31"/>
        <v>16013.9</v>
      </c>
      <c r="M68" s="353">
        <f t="shared" ref="M68:O68" si="32">SUM(M70)</f>
        <v>96800</v>
      </c>
      <c r="N68" s="272">
        <f t="shared" si="32"/>
        <v>96800</v>
      </c>
      <c r="O68" s="244">
        <f t="shared" si="32"/>
        <v>0</v>
      </c>
      <c r="P68" s="216">
        <f t="shared" si="4"/>
        <v>-14849.499999999985</v>
      </c>
      <c r="Q68" s="216">
        <f t="shared" si="5"/>
        <v>1164.4000000000087</v>
      </c>
      <c r="R68" s="216">
        <f t="shared" si="6"/>
        <v>-16013.9</v>
      </c>
      <c r="S68" s="414">
        <f t="shared" ref="S68:U68" si="33">SUM(S70)</f>
        <v>99850</v>
      </c>
      <c r="T68" s="272">
        <f t="shared" si="33"/>
        <v>99850</v>
      </c>
      <c r="U68" s="244">
        <f t="shared" si="33"/>
        <v>0</v>
      </c>
      <c r="V68" s="245">
        <f t="shared" ref="V68:X68" si="34">SUM(V70)</f>
        <v>208950</v>
      </c>
      <c r="W68" s="242">
        <f t="shared" si="34"/>
        <v>108950</v>
      </c>
      <c r="X68" s="271">
        <f t="shared" si="34"/>
        <v>100000</v>
      </c>
      <c r="Y68" s="235"/>
    </row>
    <row r="69" spans="1:25" s="247" customFormat="1" ht="14.25" customHeight="1" x14ac:dyDescent="0.25">
      <c r="A69" s="248"/>
      <c r="B69" s="220"/>
      <c r="C69" s="249"/>
      <c r="D69" s="250"/>
      <c r="E69" s="229" t="s">
        <v>189</v>
      </c>
      <c r="F69" s="230"/>
      <c r="G69" s="260"/>
      <c r="H69" s="262"/>
      <c r="I69" s="233"/>
      <c r="J69" s="411"/>
      <c r="K69" s="262"/>
      <c r="L69" s="375"/>
      <c r="M69" s="260"/>
      <c r="N69" s="262"/>
      <c r="O69" s="233"/>
      <c r="P69" s="216"/>
      <c r="Q69" s="216"/>
      <c r="R69" s="216"/>
      <c r="S69" s="411"/>
      <c r="T69" s="262"/>
      <c r="U69" s="233"/>
      <c r="V69" s="234"/>
      <c r="W69" s="95"/>
      <c r="X69" s="231"/>
      <c r="Y69" s="246"/>
    </row>
    <row r="70" spans="1:25" ht="39" customHeight="1" x14ac:dyDescent="0.25">
      <c r="A70" s="251">
        <v>2161</v>
      </c>
      <c r="B70" s="252" t="s">
        <v>186</v>
      </c>
      <c r="C70" s="253">
        <v>6</v>
      </c>
      <c r="D70" s="254">
        <v>1</v>
      </c>
      <c r="E70" s="255" t="s">
        <v>339</v>
      </c>
      <c r="F70" s="230"/>
      <c r="G70" s="359">
        <f>SUM(H70:I70)</f>
        <v>60319.299999999996</v>
      </c>
      <c r="H70" s="280">
        <v>37920.199999999997</v>
      </c>
      <c r="I70" s="281">
        <v>22399.1</v>
      </c>
      <c r="J70" s="283">
        <f>SUM(K70:L70)</f>
        <v>111649.49999999999</v>
      </c>
      <c r="K70" s="280">
        <f>K71+K72+K73+K74+K75+K76+K77+K78+K79+K80+K81+K82+K83+K84+K85+K86+K87+K88+K89</f>
        <v>95635.599999999991</v>
      </c>
      <c r="L70" s="280">
        <f>L71+L72+L73+L74+L75+L76+L77+L78+L79+L80+L81+L82+L83+L84+L85+L86+L87+L88+L89</f>
        <v>16013.9</v>
      </c>
      <c r="M70" s="359">
        <f>SUM(N70:O70)</f>
        <v>96800</v>
      </c>
      <c r="N70" s="280">
        <f>N71+N72+N73+N74+N75+N76+N77+N78+N79+N80+N81+N82+N83+N84+N85+N86+N87+N88+N89</f>
        <v>96800</v>
      </c>
      <c r="O70" s="280">
        <f>O71+O72+O73+O74+O75+O76+O77+O78+O79+O80+O81+O82+O83+O84+O85+O86+O87+O88+O89</f>
        <v>0</v>
      </c>
      <c r="P70" s="216">
        <f t="shared" si="4"/>
        <v>-14849.499999999985</v>
      </c>
      <c r="Q70" s="216">
        <f t="shared" si="5"/>
        <v>1164.4000000000087</v>
      </c>
      <c r="R70" s="216">
        <f t="shared" si="6"/>
        <v>-16013.9</v>
      </c>
      <c r="S70" s="283">
        <f>SUM(T70:U70)</f>
        <v>99850</v>
      </c>
      <c r="T70" s="280">
        <f>T71+T72+T73+T74+T75+T76+T77+T78+T79+T80+T81+T82+T83+T84+T85+T86+T87+T88+T89</f>
        <v>99850</v>
      </c>
      <c r="U70" s="280">
        <f>U71+U72+U73+U74+U75+U76+U77+U78+U79+U80+U81+U82+U83+U84+U85+U86+U87+U88+U89</f>
        <v>0</v>
      </c>
      <c r="V70" s="284">
        <f>SUM(W70:X70)</f>
        <v>208950</v>
      </c>
      <c r="W70" s="280">
        <f>W71+W72+W73+W74+W75+W76+W77+W78+W79+W80+W81+W82+W83+W84+W85+W86+W87+W88+W89</f>
        <v>108950</v>
      </c>
      <c r="X70" s="280">
        <f>X71+X72+X73+X74+X75+X76+X77+X78+X79+X80+X81+X82+X83+X84+X85+X86+X87+X88+X89</f>
        <v>100000</v>
      </c>
      <c r="Y70" s="235"/>
    </row>
    <row r="71" spans="1:25" ht="24.95" customHeight="1" x14ac:dyDescent="0.25">
      <c r="A71" s="227"/>
      <c r="B71" s="249"/>
      <c r="C71" s="249"/>
      <c r="D71" s="249"/>
      <c r="E71" s="259" t="s">
        <v>481</v>
      </c>
      <c r="F71" s="203" t="s">
        <v>250</v>
      </c>
      <c r="G71" s="359">
        <f t="shared" ref="G71:G89" si="35">SUM(H71:I71)</f>
        <v>640.4</v>
      </c>
      <c r="H71" s="262">
        <v>640.4</v>
      </c>
      <c r="I71" s="233"/>
      <c r="J71" s="283">
        <f t="shared" ref="J71:J79" si="36">SUM(K71:L71)</f>
        <v>800</v>
      </c>
      <c r="K71" s="262">
        <v>800</v>
      </c>
      <c r="L71" s="375">
        <v>0</v>
      </c>
      <c r="M71" s="359">
        <f t="shared" ref="M71:M83" si="37">SUM(N71:O71)</f>
        <v>800</v>
      </c>
      <c r="N71" s="262">
        <v>800</v>
      </c>
      <c r="O71" s="233">
        <v>0</v>
      </c>
      <c r="P71" s="216">
        <f t="shared" si="4"/>
        <v>0</v>
      </c>
      <c r="Q71" s="216">
        <f t="shared" si="5"/>
        <v>0</v>
      </c>
      <c r="R71" s="216">
        <f t="shared" si="6"/>
        <v>0</v>
      </c>
      <c r="S71" s="283">
        <f t="shared" ref="S71:S82" si="38">SUM(T71:U71)</f>
        <v>850</v>
      </c>
      <c r="T71" s="262">
        <v>850</v>
      </c>
      <c r="U71" s="233">
        <v>0</v>
      </c>
      <c r="V71" s="284">
        <f t="shared" ref="V71:V79" si="39">SUM(W71:X71)</f>
        <v>950</v>
      </c>
      <c r="W71" s="95">
        <v>950</v>
      </c>
      <c r="X71" s="231">
        <v>0</v>
      </c>
      <c r="Y71" s="235"/>
    </row>
    <row r="72" spans="1:25" ht="24.95" customHeight="1" x14ac:dyDescent="0.25">
      <c r="A72" s="227"/>
      <c r="B72" s="249"/>
      <c r="C72" s="249"/>
      <c r="D72" s="249"/>
      <c r="E72" s="259" t="s">
        <v>334</v>
      </c>
      <c r="F72" s="203" t="s">
        <v>252</v>
      </c>
      <c r="G72" s="359">
        <f t="shared" si="35"/>
        <v>4276</v>
      </c>
      <c r="H72" s="262">
        <v>4276</v>
      </c>
      <c r="I72" s="233"/>
      <c r="J72" s="283">
        <f t="shared" si="36"/>
        <v>8000</v>
      </c>
      <c r="K72" s="262">
        <v>8000</v>
      </c>
      <c r="L72" s="375">
        <v>0</v>
      </c>
      <c r="M72" s="359">
        <f t="shared" si="37"/>
        <v>8000</v>
      </c>
      <c r="N72" s="262">
        <v>8000</v>
      </c>
      <c r="O72" s="233">
        <v>0</v>
      </c>
      <c r="P72" s="216">
        <f t="shared" si="4"/>
        <v>0</v>
      </c>
      <c r="Q72" s="216">
        <f t="shared" si="5"/>
        <v>0</v>
      </c>
      <c r="R72" s="216">
        <f t="shared" si="6"/>
        <v>0</v>
      </c>
      <c r="S72" s="283">
        <f t="shared" si="38"/>
        <v>8000</v>
      </c>
      <c r="T72" s="262">
        <v>8000</v>
      </c>
      <c r="U72" s="233">
        <v>0</v>
      </c>
      <c r="V72" s="284">
        <f t="shared" si="39"/>
        <v>8000</v>
      </c>
      <c r="W72" s="95">
        <v>8000</v>
      </c>
      <c r="X72" s="231">
        <v>0</v>
      </c>
      <c r="Y72" s="235"/>
    </row>
    <row r="73" spans="1:25" ht="24.95" customHeight="1" x14ac:dyDescent="0.25">
      <c r="A73" s="227"/>
      <c r="B73" s="249"/>
      <c r="C73" s="249"/>
      <c r="D73" s="249"/>
      <c r="E73" s="259" t="s">
        <v>480</v>
      </c>
      <c r="F73" s="203" t="s">
        <v>253</v>
      </c>
      <c r="G73" s="359">
        <f t="shared" si="35"/>
        <v>10390.799999999999</v>
      </c>
      <c r="H73" s="262">
        <v>10390.799999999999</v>
      </c>
      <c r="I73" s="233"/>
      <c r="J73" s="283">
        <f t="shared" si="36"/>
        <v>25000</v>
      </c>
      <c r="K73" s="262">
        <v>25000</v>
      </c>
      <c r="L73" s="375">
        <v>0</v>
      </c>
      <c r="M73" s="359">
        <f t="shared" si="37"/>
        <v>25000</v>
      </c>
      <c r="N73" s="262">
        <v>25000</v>
      </c>
      <c r="O73" s="233">
        <v>0</v>
      </c>
      <c r="P73" s="216">
        <f t="shared" si="4"/>
        <v>0</v>
      </c>
      <c r="Q73" s="216">
        <f t="shared" si="5"/>
        <v>0</v>
      </c>
      <c r="R73" s="216">
        <f t="shared" si="6"/>
        <v>0</v>
      </c>
      <c r="S73" s="283">
        <f t="shared" si="38"/>
        <v>27000</v>
      </c>
      <c r="T73" s="262">
        <v>27000</v>
      </c>
      <c r="U73" s="233">
        <v>0</v>
      </c>
      <c r="V73" s="284">
        <f t="shared" si="39"/>
        <v>28000</v>
      </c>
      <c r="W73" s="95">
        <v>28000</v>
      </c>
      <c r="X73" s="231">
        <v>0</v>
      </c>
      <c r="Y73" s="235"/>
    </row>
    <row r="74" spans="1:25" ht="24.95" customHeight="1" x14ac:dyDescent="0.25">
      <c r="A74" s="227"/>
      <c r="B74" s="249"/>
      <c r="C74" s="249"/>
      <c r="D74" s="249"/>
      <c r="E74" s="259" t="s">
        <v>583</v>
      </c>
      <c r="F74" s="203" t="s">
        <v>255</v>
      </c>
      <c r="G74" s="359">
        <f t="shared" si="35"/>
        <v>300</v>
      </c>
      <c r="H74" s="262">
        <v>300</v>
      </c>
      <c r="I74" s="233"/>
      <c r="J74" s="283">
        <f t="shared" si="36"/>
        <v>1500</v>
      </c>
      <c r="K74" s="262">
        <v>1500</v>
      </c>
      <c r="L74" s="375">
        <v>0</v>
      </c>
      <c r="M74" s="359">
        <f t="shared" si="37"/>
        <v>2000</v>
      </c>
      <c r="N74" s="262">
        <v>2000</v>
      </c>
      <c r="O74" s="233">
        <v>0</v>
      </c>
      <c r="P74" s="216">
        <f t="shared" si="4"/>
        <v>500</v>
      </c>
      <c r="Q74" s="216">
        <f t="shared" si="5"/>
        <v>500</v>
      </c>
      <c r="R74" s="216">
        <f t="shared" si="6"/>
        <v>0</v>
      </c>
      <c r="S74" s="283">
        <f t="shared" si="38"/>
        <v>2000</v>
      </c>
      <c r="T74" s="262">
        <v>2000</v>
      </c>
      <c r="U74" s="233">
        <v>0</v>
      </c>
      <c r="V74" s="284">
        <f t="shared" si="39"/>
        <v>2000</v>
      </c>
      <c r="W74" s="95">
        <v>2000</v>
      </c>
      <c r="X74" s="231">
        <v>0</v>
      </c>
      <c r="Y74" s="235"/>
    </row>
    <row r="75" spans="1:25" ht="24.95" customHeight="1" x14ac:dyDescent="0.25">
      <c r="A75" s="227"/>
      <c r="B75" s="249"/>
      <c r="C75" s="249"/>
      <c r="D75" s="249"/>
      <c r="E75" s="259" t="s">
        <v>478</v>
      </c>
      <c r="F75" s="203" t="s">
        <v>259</v>
      </c>
      <c r="G75" s="359">
        <f t="shared" si="35"/>
        <v>250</v>
      </c>
      <c r="H75" s="262">
        <v>250</v>
      </c>
      <c r="I75" s="233"/>
      <c r="J75" s="283">
        <f t="shared" si="36"/>
        <v>10000</v>
      </c>
      <c r="K75" s="262">
        <v>10000</v>
      </c>
      <c r="L75" s="375">
        <v>0</v>
      </c>
      <c r="M75" s="359">
        <f t="shared" si="37"/>
        <v>10000</v>
      </c>
      <c r="N75" s="262">
        <v>10000</v>
      </c>
      <c r="O75" s="233">
        <v>0</v>
      </c>
      <c r="P75" s="216">
        <f t="shared" si="4"/>
        <v>0</v>
      </c>
      <c r="Q75" s="216">
        <f t="shared" si="5"/>
        <v>0</v>
      </c>
      <c r="R75" s="216">
        <f t="shared" si="6"/>
        <v>0</v>
      </c>
      <c r="S75" s="283">
        <f t="shared" si="38"/>
        <v>10000</v>
      </c>
      <c r="T75" s="262">
        <v>10000</v>
      </c>
      <c r="U75" s="233">
        <v>0</v>
      </c>
      <c r="V75" s="284">
        <f t="shared" si="39"/>
        <v>10000</v>
      </c>
      <c r="W75" s="95">
        <v>10000</v>
      </c>
      <c r="X75" s="231">
        <v>0</v>
      </c>
      <c r="Y75" s="235"/>
    </row>
    <row r="76" spans="1:25" ht="39.75" customHeight="1" x14ac:dyDescent="0.25">
      <c r="A76" s="227"/>
      <c r="B76" s="249"/>
      <c r="C76" s="249"/>
      <c r="D76" s="249"/>
      <c r="E76" s="285" t="s">
        <v>554</v>
      </c>
      <c r="F76" s="217">
        <v>4819</v>
      </c>
      <c r="G76" s="359">
        <f t="shared" si="35"/>
        <v>0</v>
      </c>
      <c r="H76" s="262"/>
      <c r="I76" s="233"/>
      <c r="J76" s="283">
        <f t="shared" si="36"/>
        <v>17000</v>
      </c>
      <c r="K76" s="262">
        <v>17000</v>
      </c>
      <c r="L76" s="375">
        <v>0</v>
      </c>
      <c r="M76" s="359">
        <f t="shared" si="37"/>
        <v>17000</v>
      </c>
      <c r="N76" s="262">
        <v>17000</v>
      </c>
      <c r="O76" s="233">
        <v>0</v>
      </c>
      <c r="P76" s="216">
        <f t="shared" si="4"/>
        <v>0</v>
      </c>
      <c r="Q76" s="216">
        <f t="shared" si="5"/>
        <v>0</v>
      </c>
      <c r="R76" s="216">
        <f t="shared" si="6"/>
        <v>0</v>
      </c>
      <c r="S76" s="283">
        <f t="shared" si="38"/>
        <v>18000</v>
      </c>
      <c r="T76" s="262">
        <v>18000</v>
      </c>
      <c r="U76" s="233">
        <v>0</v>
      </c>
      <c r="V76" s="284">
        <f t="shared" si="39"/>
        <v>10000</v>
      </c>
      <c r="W76" s="95">
        <v>10000</v>
      </c>
      <c r="X76" s="231">
        <v>0</v>
      </c>
      <c r="Y76" s="235"/>
    </row>
    <row r="77" spans="1:25" ht="24.95" customHeight="1" x14ac:dyDescent="0.25">
      <c r="A77" s="227"/>
      <c r="B77" s="249"/>
      <c r="C77" s="249"/>
      <c r="D77" s="249"/>
      <c r="E77" s="285" t="s">
        <v>555</v>
      </c>
      <c r="F77" s="217">
        <v>4823</v>
      </c>
      <c r="G77" s="359">
        <f t="shared" si="35"/>
        <v>0</v>
      </c>
      <c r="H77" s="262"/>
      <c r="I77" s="233"/>
      <c r="J77" s="283">
        <f t="shared" si="36"/>
        <v>15000</v>
      </c>
      <c r="K77" s="262">
        <v>15000</v>
      </c>
      <c r="L77" s="375">
        <v>0</v>
      </c>
      <c r="M77" s="359">
        <f t="shared" si="37"/>
        <v>15000</v>
      </c>
      <c r="N77" s="262">
        <v>15000</v>
      </c>
      <c r="O77" s="233">
        <v>0</v>
      </c>
      <c r="P77" s="216">
        <f t="shared" si="4"/>
        <v>0</v>
      </c>
      <c r="Q77" s="216">
        <f t="shared" si="5"/>
        <v>0</v>
      </c>
      <c r="R77" s="216">
        <f t="shared" si="6"/>
        <v>0</v>
      </c>
      <c r="S77" s="283">
        <f t="shared" si="38"/>
        <v>17000</v>
      </c>
      <c r="T77" s="262">
        <v>17000</v>
      </c>
      <c r="U77" s="233">
        <v>0</v>
      </c>
      <c r="V77" s="284">
        <f t="shared" si="39"/>
        <v>22000</v>
      </c>
      <c r="W77" s="95">
        <v>22000</v>
      </c>
      <c r="X77" s="231">
        <v>0</v>
      </c>
      <c r="Y77" s="235"/>
    </row>
    <row r="78" spans="1:25" ht="24.95" customHeight="1" x14ac:dyDescent="0.25">
      <c r="A78" s="227"/>
      <c r="B78" s="249"/>
      <c r="C78" s="249"/>
      <c r="D78" s="249"/>
      <c r="E78" s="259" t="s">
        <v>577</v>
      </c>
      <c r="F78" s="217">
        <v>4639</v>
      </c>
      <c r="G78" s="359">
        <f t="shared" si="35"/>
        <v>2270</v>
      </c>
      <c r="H78" s="262">
        <v>2270</v>
      </c>
      <c r="I78" s="233"/>
      <c r="J78" s="283">
        <f t="shared" si="36"/>
        <v>5024</v>
      </c>
      <c r="K78" s="262">
        <v>5024</v>
      </c>
      <c r="L78" s="375"/>
      <c r="M78" s="359">
        <f t="shared" si="37"/>
        <v>5000</v>
      </c>
      <c r="N78" s="262">
        <v>5000</v>
      </c>
      <c r="O78" s="233">
        <v>0</v>
      </c>
      <c r="P78" s="216">
        <f t="shared" si="4"/>
        <v>-24</v>
      </c>
      <c r="Q78" s="216">
        <f t="shared" si="5"/>
        <v>-24</v>
      </c>
      <c r="R78" s="216">
        <f t="shared" si="6"/>
        <v>0</v>
      </c>
      <c r="S78" s="283">
        <f t="shared" si="38"/>
        <v>5000</v>
      </c>
      <c r="T78" s="262">
        <v>5000</v>
      </c>
      <c r="U78" s="233">
        <v>0</v>
      </c>
      <c r="V78" s="284">
        <f t="shared" si="39"/>
        <v>15000</v>
      </c>
      <c r="W78" s="95">
        <v>15000</v>
      </c>
      <c r="X78" s="231">
        <v>0</v>
      </c>
      <c r="Y78" s="235"/>
    </row>
    <row r="79" spans="1:25" ht="24.95" customHeight="1" x14ac:dyDescent="0.25">
      <c r="A79" s="227"/>
      <c r="B79" s="249"/>
      <c r="C79" s="249"/>
      <c r="D79" s="249"/>
      <c r="E79" s="259" t="s">
        <v>483</v>
      </c>
      <c r="F79" s="203" t="s">
        <v>245</v>
      </c>
      <c r="G79" s="359">
        <f t="shared" si="35"/>
        <v>5050</v>
      </c>
      <c r="H79" s="262">
        <v>5050</v>
      </c>
      <c r="I79" s="233"/>
      <c r="J79" s="283">
        <f t="shared" si="36"/>
        <v>10307.4</v>
      </c>
      <c r="K79" s="262">
        <v>10307.4</v>
      </c>
      <c r="L79" s="375"/>
      <c r="M79" s="359">
        <f t="shared" si="37"/>
        <v>11000</v>
      </c>
      <c r="N79" s="262">
        <v>11000</v>
      </c>
      <c r="O79" s="233">
        <v>0</v>
      </c>
      <c r="P79" s="216">
        <f t="shared" si="4"/>
        <v>692.60000000000036</v>
      </c>
      <c r="Q79" s="216">
        <f t="shared" si="5"/>
        <v>692.60000000000036</v>
      </c>
      <c r="R79" s="216">
        <f t="shared" si="6"/>
        <v>0</v>
      </c>
      <c r="S79" s="283">
        <f t="shared" si="38"/>
        <v>12000</v>
      </c>
      <c r="T79" s="262">
        <v>12000</v>
      </c>
      <c r="U79" s="233">
        <v>0</v>
      </c>
      <c r="V79" s="284">
        <f t="shared" si="39"/>
        <v>13000</v>
      </c>
      <c r="W79" s="95">
        <v>13000</v>
      </c>
      <c r="X79" s="231">
        <v>0</v>
      </c>
      <c r="Y79" s="235"/>
    </row>
    <row r="80" spans="1:25" ht="37.5" customHeight="1" x14ac:dyDescent="0.25">
      <c r="A80" s="286"/>
      <c r="B80" s="220"/>
      <c r="C80" s="249"/>
      <c r="D80" s="249"/>
      <c r="E80" s="259" t="s">
        <v>477</v>
      </c>
      <c r="F80" s="203" t="s">
        <v>262</v>
      </c>
      <c r="G80" s="359">
        <f t="shared" si="35"/>
        <v>9104.1</v>
      </c>
      <c r="H80" s="262">
        <v>9104.1</v>
      </c>
      <c r="I80" s="233"/>
      <c r="J80" s="283">
        <f t="shared" ref="J80:J89" si="40">SUM(K80:L80)</f>
        <v>0</v>
      </c>
      <c r="K80" s="262"/>
      <c r="L80" s="375"/>
      <c r="M80" s="359">
        <f t="shared" si="37"/>
        <v>0</v>
      </c>
      <c r="N80" s="262"/>
      <c r="O80" s="233"/>
      <c r="P80" s="216">
        <f t="shared" ref="P80:P146" si="41">M80-J80</f>
        <v>0</v>
      </c>
      <c r="Q80" s="216">
        <f t="shared" ref="Q80:Q146" si="42">N80-K80</f>
        <v>0</v>
      </c>
      <c r="R80" s="216">
        <f t="shared" ref="R80:R146" si="43">O80-L80</f>
        <v>0</v>
      </c>
      <c r="S80" s="283">
        <f t="shared" si="38"/>
        <v>0</v>
      </c>
      <c r="T80" s="262"/>
      <c r="U80" s="233"/>
      <c r="V80" s="284">
        <f t="shared" ref="V80:V89" si="44">SUM(W80:X80)</f>
        <v>0</v>
      </c>
      <c r="W80" s="95"/>
      <c r="X80" s="231"/>
      <c r="Y80" s="235"/>
    </row>
    <row r="81" spans="1:25" ht="24.95" customHeight="1" x14ac:dyDescent="0.25">
      <c r="A81" s="286"/>
      <c r="B81" s="220"/>
      <c r="C81" s="249"/>
      <c r="D81" s="249"/>
      <c r="E81" s="259" t="s">
        <v>476</v>
      </c>
      <c r="F81" s="203" t="s">
        <v>263</v>
      </c>
      <c r="G81" s="359">
        <f t="shared" si="35"/>
        <v>2944</v>
      </c>
      <c r="H81" s="262">
        <v>2944</v>
      </c>
      <c r="I81" s="233"/>
      <c r="J81" s="283">
        <f t="shared" si="40"/>
        <v>0</v>
      </c>
      <c r="K81" s="262"/>
      <c r="L81" s="375"/>
      <c r="M81" s="359">
        <f t="shared" si="37"/>
        <v>0</v>
      </c>
      <c r="N81" s="262"/>
      <c r="O81" s="233"/>
      <c r="P81" s="216">
        <f t="shared" si="41"/>
        <v>0</v>
      </c>
      <c r="Q81" s="216">
        <f t="shared" si="42"/>
        <v>0</v>
      </c>
      <c r="R81" s="216">
        <f t="shared" si="43"/>
        <v>0</v>
      </c>
      <c r="S81" s="283">
        <f t="shared" si="38"/>
        <v>0</v>
      </c>
      <c r="T81" s="262"/>
      <c r="U81" s="233"/>
      <c r="V81" s="284">
        <f t="shared" si="44"/>
        <v>0</v>
      </c>
      <c r="W81" s="95"/>
      <c r="X81" s="231"/>
      <c r="Y81" s="235"/>
    </row>
    <row r="82" spans="1:25" ht="24.95" customHeight="1" x14ac:dyDescent="0.25">
      <c r="A82" s="286"/>
      <c r="B82" s="220"/>
      <c r="C82" s="249"/>
      <c r="D82" s="249"/>
      <c r="E82" s="259" t="s">
        <v>561</v>
      </c>
      <c r="F82" s="203" t="s">
        <v>261</v>
      </c>
      <c r="G82" s="283">
        <f t="shared" ref="G82:G83" si="45">SUM(H82:I82)</f>
        <v>2695</v>
      </c>
      <c r="H82" s="262">
        <v>2695</v>
      </c>
      <c r="I82" s="233"/>
      <c r="J82" s="283">
        <f t="shared" si="40"/>
        <v>0</v>
      </c>
      <c r="K82" s="262">
        <v>0</v>
      </c>
      <c r="L82" s="375"/>
      <c r="M82" s="283">
        <f t="shared" si="37"/>
        <v>0</v>
      </c>
      <c r="N82" s="262"/>
      <c r="O82" s="233"/>
      <c r="P82" s="216"/>
      <c r="Q82" s="216"/>
      <c r="R82" s="216"/>
      <c r="S82" s="283">
        <f t="shared" si="38"/>
        <v>0</v>
      </c>
      <c r="T82" s="262"/>
      <c r="U82" s="233"/>
      <c r="V82" s="283">
        <f t="shared" si="44"/>
        <v>0</v>
      </c>
      <c r="W82" s="95"/>
      <c r="X82" s="231"/>
      <c r="Y82" s="235"/>
    </row>
    <row r="83" spans="1:25" ht="24.95" customHeight="1" x14ac:dyDescent="0.25">
      <c r="A83" s="286"/>
      <c r="B83" s="220"/>
      <c r="C83" s="249"/>
      <c r="D83" s="249"/>
      <c r="E83" s="300" t="s">
        <v>558</v>
      </c>
      <c r="F83" s="203" t="s">
        <v>254</v>
      </c>
      <c r="G83" s="359">
        <f t="shared" si="45"/>
        <v>0</v>
      </c>
      <c r="H83" s="262">
        <v>0</v>
      </c>
      <c r="I83" s="233"/>
      <c r="J83" s="283">
        <f t="shared" si="40"/>
        <v>3004.2</v>
      </c>
      <c r="K83" s="262">
        <v>3004.2</v>
      </c>
      <c r="L83" s="375"/>
      <c r="M83" s="283">
        <f t="shared" si="37"/>
        <v>3000</v>
      </c>
      <c r="N83" s="262">
        <v>3000</v>
      </c>
      <c r="O83" s="233"/>
      <c r="P83" s="216"/>
      <c r="Q83" s="216"/>
      <c r="R83" s="216"/>
      <c r="S83" s="283"/>
      <c r="T83" s="262"/>
      <c r="U83" s="233"/>
      <c r="V83" s="283"/>
      <c r="W83" s="95"/>
      <c r="X83" s="231"/>
      <c r="Y83" s="235"/>
    </row>
    <row r="84" spans="1:25" ht="24.95" customHeight="1" x14ac:dyDescent="0.25">
      <c r="A84" s="286"/>
      <c r="B84" s="220"/>
      <c r="C84" s="249"/>
      <c r="D84" s="249"/>
      <c r="E84" s="287" t="s">
        <v>641</v>
      </c>
      <c r="F84" s="288" t="s">
        <v>638</v>
      </c>
      <c r="G84" s="359">
        <f t="shared" si="35"/>
        <v>0</v>
      </c>
      <c r="H84" s="262"/>
      <c r="I84" s="233">
        <v>0</v>
      </c>
      <c r="J84" s="283">
        <f t="shared" si="40"/>
        <v>15374</v>
      </c>
      <c r="K84" s="262"/>
      <c r="L84" s="375">
        <v>15374</v>
      </c>
      <c r="M84" s="359">
        <f t="shared" ref="M84:M89" si="46">SUM(N84:O84)</f>
        <v>0</v>
      </c>
      <c r="N84" s="262"/>
      <c r="O84" s="233">
        <v>0</v>
      </c>
      <c r="P84" s="216">
        <f t="shared" si="41"/>
        <v>-15374</v>
      </c>
      <c r="Q84" s="216">
        <f t="shared" si="42"/>
        <v>0</v>
      </c>
      <c r="R84" s="216">
        <f t="shared" si="43"/>
        <v>-15374</v>
      </c>
      <c r="S84" s="283">
        <f t="shared" ref="S84:S89" si="47">SUM(T84:U84)</f>
        <v>0</v>
      </c>
      <c r="T84" s="262"/>
      <c r="U84" s="233">
        <f>SUM(U85+U86)</f>
        <v>0</v>
      </c>
      <c r="V84" s="284">
        <f t="shared" si="44"/>
        <v>100000</v>
      </c>
      <c r="W84" s="95"/>
      <c r="X84" s="231">
        <v>100000</v>
      </c>
      <c r="Y84" s="235"/>
    </row>
    <row r="85" spans="1:25" ht="24.95" customHeight="1" x14ac:dyDescent="0.25">
      <c r="A85" s="286"/>
      <c r="B85" s="220"/>
      <c r="C85" s="249"/>
      <c r="D85" s="249"/>
      <c r="E85" s="259" t="s">
        <v>637</v>
      </c>
      <c r="F85" s="203" t="s">
        <v>264</v>
      </c>
      <c r="G85" s="359">
        <f t="shared" si="35"/>
        <v>22399.1</v>
      </c>
      <c r="H85" s="262"/>
      <c r="I85" s="233">
        <v>22399.1</v>
      </c>
      <c r="J85" s="283">
        <f t="shared" si="40"/>
        <v>159.9</v>
      </c>
      <c r="K85" s="262"/>
      <c r="L85" s="375">
        <v>159.9</v>
      </c>
      <c r="M85" s="359">
        <f t="shared" si="46"/>
        <v>0</v>
      </c>
      <c r="N85" s="262"/>
      <c r="O85" s="233"/>
      <c r="P85" s="216">
        <f t="shared" si="41"/>
        <v>-159.9</v>
      </c>
      <c r="Q85" s="216">
        <f t="shared" si="42"/>
        <v>0</v>
      </c>
      <c r="R85" s="216">
        <f t="shared" si="43"/>
        <v>-159.9</v>
      </c>
      <c r="S85" s="283">
        <f t="shared" si="47"/>
        <v>0</v>
      </c>
      <c r="T85" s="262"/>
      <c r="U85" s="233"/>
      <c r="V85" s="284">
        <f t="shared" si="44"/>
        <v>0</v>
      </c>
      <c r="W85" s="95"/>
      <c r="X85" s="231"/>
      <c r="Y85" s="235"/>
    </row>
    <row r="86" spans="1:25" ht="33.75" customHeight="1" x14ac:dyDescent="0.25">
      <c r="A86" s="286"/>
      <c r="B86" s="220"/>
      <c r="C86" s="249"/>
      <c r="D86" s="249"/>
      <c r="E86" s="259" t="s">
        <v>475</v>
      </c>
      <c r="F86" s="203" t="s">
        <v>264</v>
      </c>
      <c r="G86" s="359">
        <f t="shared" si="35"/>
        <v>0</v>
      </c>
      <c r="H86" s="262"/>
      <c r="I86" s="233"/>
      <c r="J86" s="283">
        <f t="shared" si="40"/>
        <v>0</v>
      </c>
      <c r="K86" s="262"/>
      <c r="L86" s="375"/>
      <c r="M86" s="359">
        <f t="shared" si="46"/>
        <v>0</v>
      </c>
      <c r="N86" s="262"/>
      <c r="O86" s="233"/>
      <c r="P86" s="216">
        <f t="shared" si="41"/>
        <v>0</v>
      </c>
      <c r="Q86" s="216">
        <f t="shared" si="42"/>
        <v>0</v>
      </c>
      <c r="R86" s="216">
        <f t="shared" si="43"/>
        <v>0</v>
      </c>
      <c r="S86" s="283">
        <f t="shared" si="47"/>
        <v>0</v>
      </c>
      <c r="T86" s="262"/>
      <c r="U86" s="233"/>
      <c r="V86" s="284">
        <f t="shared" si="44"/>
        <v>0</v>
      </c>
      <c r="W86" s="95"/>
      <c r="X86" s="231"/>
      <c r="Y86" s="235"/>
    </row>
    <row r="87" spans="1:25" ht="27.75" customHeight="1" x14ac:dyDescent="0.25">
      <c r="A87" s="286"/>
      <c r="B87" s="220"/>
      <c r="C87" s="249"/>
      <c r="D87" s="249"/>
      <c r="E87" s="259" t="s">
        <v>640</v>
      </c>
      <c r="F87" s="203" t="s">
        <v>639</v>
      </c>
      <c r="G87" s="359">
        <f t="shared" si="35"/>
        <v>0</v>
      </c>
      <c r="H87" s="262"/>
      <c r="I87" s="233">
        <f>SUM(I88)</f>
        <v>0</v>
      </c>
      <c r="J87" s="283">
        <f t="shared" si="40"/>
        <v>0</v>
      </c>
      <c r="K87" s="262"/>
      <c r="L87" s="375">
        <f>SUM(L88)</f>
        <v>0</v>
      </c>
      <c r="M87" s="359">
        <f t="shared" si="46"/>
        <v>0</v>
      </c>
      <c r="N87" s="262"/>
      <c r="O87" s="233">
        <f>SUM(O88)</f>
        <v>0</v>
      </c>
      <c r="P87" s="216">
        <f t="shared" si="41"/>
        <v>0</v>
      </c>
      <c r="Q87" s="216">
        <f t="shared" si="42"/>
        <v>0</v>
      </c>
      <c r="R87" s="216">
        <f t="shared" si="43"/>
        <v>0</v>
      </c>
      <c r="S87" s="283">
        <f t="shared" si="47"/>
        <v>0</v>
      </c>
      <c r="T87" s="262"/>
      <c r="U87" s="233">
        <f>SUM(U88)</f>
        <v>0</v>
      </c>
      <c r="V87" s="284">
        <f t="shared" si="44"/>
        <v>0</v>
      </c>
      <c r="W87" s="95"/>
      <c r="X87" s="231">
        <f>SUM(X88)</f>
        <v>0</v>
      </c>
      <c r="Y87" s="235"/>
    </row>
    <row r="88" spans="1:25" ht="48" customHeight="1" x14ac:dyDescent="0.25">
      <c r="A88" s="286"/>
      <c r="B88" s="220"/>
      <c r="C88" s="249"/>
      <c r="D88" s="249"/>
      <c r="E88" s="289"/>
      <c r="F88" s="290"/>
      <c r="G88" s="359">
        <f t="shared" si="35"/>
        <v>0</v>
      </c>
      <c r="H88" s="262"/>
      <c r="I88" s="233"/>
      <c r="J88" s="283">
        <f t="shared" si="40"/>
        <v>0</v>
      </c>
      <c r="K88" s="262"/>
      <c r="L88" s="375"/>
      <c r="M88" s="359">
        <f t="shared" si="46"/>
        <v>0</v>
      </c>
      <c r="N88" s="262"/>
      <c r="O88" s="233"/>
      <c r="P88" s="216">
        <f t="shared" si="41"/>
        <v>0</v>
      </c>
      <c r="Q88" s="216">
        <f t="shared" si="42"/>
        <v>0</v>
      </c>
      <c r="R88" s="216">
        <f t="shared" si="43"/>
        <v>0</v>
      </c>
      <c r="S88" s="283">
        <f t="shared" si="47"/>
        <v>0</v>
      </c>
      <c r="T88" s="262"/>
      <c r="U88" s="233"/>
      <c r="V88" s="284">
        <f t="shared" si="44"/>
        <v>0</v>
      </c>
      <c r="W88" s="95"/>
      <c r="X88" s="231"/>
      <c r="Y88" s="235"/>
    </row>
    <row r="89" spans="1:25" ht="26.25" customHeight="1" x14ac:dyDescent="0.25">
      <c r="A89" s="286"/>
      <c r="B89" s="220"/>
      <c r="C89" s="249"/>
      <c r="D89" s="249"/>
      <c r="E89" s="259" t="s">
        <v>474</v>
      </c>
      <c r="F89" s="203" t="s">
        <v>267</v>
      </c>
      <c r="G89" s="359">
        <f t="shared" si="35"/>
        <v>0</v>
      </c>
      <c r="H89" s="262"/>
      <c r="I89" s="233"/>
      <c r="J89" s="283">
        <f t="shared" si="40"/>
        <v>480</v>
      </c>
      <c r="K89" s="262"/>
      <c r="L89" s="375">
        <v>480</v>
      </c>
      <c r="M89" s="359">
        <f t="shared" si="46"/>
        <v>0</v>
      </c>
      <c r="N89" s="262"/>
      <c r="O89" s="233"/>
      <c r="P89" s="216">
        <f t="shared" si="41"/>
        <v>-480</v>
      </c>
      <c r="Q89" s="216">
        <f t="shared" si="42"/>
        <v>0</v>
      </c>
      <c r="R89" s="216">
        <f t="shared" si="43"/>
        <v>-480</v>
      </c>
      <c r="S89" s="283">
        <f t="shared" si="47"/>
        <v>0</v>
      </c>
      <c r="T89" s="262"/>
      <c r="U89" s="233"/>
      <c r="V89" s="284">
        <f t="shared" si="44"/>
        <v>0</v>
      </c>
      <c r="W89" s="95"/>
      <c r="X89" s="231"/>
      <c r="Y89" s="235"/>
    </row>
    <row r="90" spans="1:25" x14ac:dyDescent="0.25">
      <c r="A90" s="236">
        <v>2170</v>
      </c>
      <c r="B90" s="237" t="s">
        <v>186</v>
      </c>
      <c r="C90" s="238">
        <v>7</v>
      </c>
      <c r="D90" s="239">
        <v>0</v>
      </c>
      <c r="E90" s="240" t="s">
        <v>340</v>
      </c>
      <c r="F90" s="212"/>
      <c r="G90" s="353">
        <f t="shared" ref="G90:O90" si="48">SUM(G92)</f>
        <v>0</v>
      </c>
      <c r="H90" s="272">
        <f t="shared" si="48"/>
        <v>0</v>
      </c>
      <c r="I90" s="244">
        <f t="shared" si="48"/>
        <v>0</v>
      </c>
      <c r="J90" s="414">
        <f t="shared" si="48"/>
        <v>0</v>
      </c>
      <c r="K90" s="272">
        <f t="shared" si="48"/>
        <v>0</v>
      </c>
      <c r="L90" s="415">
        <f t="shared" si="48"/>
        <v>0</v>
      </c>
      <c r="M90" s="353">
        <f t="shared" si="48"/>
        <v>0</v>
      </c>
      <c r="N90" s="272">
        <f t="shared" si="48"/>
        <v>0</v>
      </c>
      <c r="O90" s="244">
        <f t="shared" si="48"/>
        <v>0</v>
      </c>
      <c r="P90" s="216">
        <f t="shared" si="41"/>
        <v>0</v>
      </c>
      <c r="Q90" s="216">
        <f t="shared" si="42"/>
        <v>0</v>
      </c>
      <c r="R90" s="216">
        <f t="shared" si="43"/>
        <v>0</v>
      </c>
      <c r="S90" s="414">
        <f t="shared" ref="S90:U90" si="49">SUM(S92)</f>
        <v>0</v>
      </c>
      <c r="T90" s="272">
        <f t="shared" si="49"/>
        <v>0</v>
      </c>
      <c r="U90" s="244">
        <f t="shared" si="49"/>
        <v>0</v>
      </c>
      <c r="V90" s="245">
        <f t="shared" ref="V90:X90" si="50">SUM(V92)</f>
        <v>0</v>
      </c>
      <c r="W90" s="242">
        <f t="shared" si="50"/>
        <v>0</v>
      </c>
      <c r="X90" s="271">
        <f t="shared" si="50"/>
        <v>0</v>
      </c>
      <c r="Y90" s="235"/>
    </row>
    <row r="91" spans="1:25" s="247" customFormat="1" ht="14.25" customHeight="1" x14ac:dyDescent="0.25">
      <c r="A91" s="248"/>
      <c r="B91" s="220"/>
      <c r="C91" s="249"/>
      <c r="D91" s="250"/>
      <c r="E91" s="229" t="s">
        <v>189</v>
      </c>
      <c r="F91" s="230"/>
      <c r="G91" s="260"/>
      <c r="H91" s="262"/>
      <c r="I91" s="233"/>
      <c r="J91" s="411"/>
      <c r="K91" s="262"/>
      <c r="L91" s="375"/>
      <c r="M91" s="260"/>
      <c r="N91" s="262"/>
      <c r="O91" s="233"/>
      <c r="P91" s="216"/>
      <c r="Q91" s="216"/>
      <c r="R91" s="216"/>
      <c r="S91" s="411"/>
      <c r="T91" s="262"/>
      <c r="U91" s="233"/>
      <c r="V91" s="234"/>
      <c r="W91" s="95"/>
      <c r="X91" s="231"/>
      <c r="Y91" s="246"/>
    </row>
    <row r="92" spans="1:25" ht="16.5" thickBot="1" x14ac:dyDescent="0.3">
      <c r="A92" s="248">
        <v>2171</v>
      </c>
      <c r="B92" s="220" t="s">
        <v>186</v>
      </c>
      <c r="C92" s="249">
        <v>7</v>
      </c>
      <c r="D92" s="250">
        <v>1</v>
      </c>
      <c r="E92" s="229" t="s">
        <v>340</v>
      </c>
      <c r="F92" s="230"/>
      <c r="G92" s="312">
        <f>SUM(H92:I92)</f>
        <v>0</v>
      </c>
      <c r="H92" s="276"/>
      <c r="I92" s="357"/>
      <c r="J92" s="275">
        <f>SUM(K92:L92)</f>
        <v>0</v>
      </c>
      <c r="K92" s="276"/>
      <c r="L92" s="416"/>
      <c r="M92" s="312">
        <f>SUM(N92:O92)</f>
        <v>0</v>
      </c>
      <c r="N92" s="276"/>
      <c r="O92" s="357"/>
      <c r="P92" s="216">
        <f t="shared" si="41"/>
        <v>0</v>
      </c>
      <c r="Q92" s="216">
        <f t="shared" si="42"/>
        <v>0</v>
      </c>
      <c r="R92" s="216">
        <f t="shared" si="43"/>
        <v>0</v>
      </c>
      <c r="S92" s="275">
        <f>SUM(T92:U92)</f>
        <v>0</v>
      </c>
      <c r="T92" s="276"/>
      <c r="U92" s="357"/>
      <c r="V92" s="277">
        <f>SUM(W92:X92)</f>
        <v>0</v>
      </c>
      <c r="W92" s="111"/>
      <c r="X92" s="274"/>
      <c r="Y92" s="235"/>
    </row>
    <row r="93" spans="1:25" ht="38.25" customHeight="1" x14ac:dyDescent="0.25">
      <c r="A93" s="236">
        <v>2180</v>
      </c>
      <c r="B93" s="237" t="s">
        <v>186</v>
      </c>
      <c r="C93" s="238">
        <v>8</v>
      </c>
      <c r="D93" s="239">
        <v>0</v>
      </c>
      <c r="E93" s="240" t="s">
        <v>341</v>
      </c>
      <c r="F93" s="212"/>
      <c r="G93" s="353">
        <f t="shared" ref="G93:L93" si="51">SUM(G95)</f>
        <v>0</v>
      </c>
      <c r="H93" s="272">
        <f t="shared" si="51"/>
        <v>0</v>
      </c>
      <c r="I93" s="244">
        <f t="shared" si="51"/>
        <v>0</v>
      </c>
      <c r="J93" s="414">
        <f t="shared" si="51"/>
        <v>0</v>
      </c>
      <c r="K93" s="272">
        <f t="shared" si="51"/>
        <v>0</v>
      </c>
      <c r="L93" s="415">
        <f t="shared" si="51"/>
        <v>0</v>
      </c>
      <c r="M93" s="353">
        <f t="shared" ref="M93:O93" si="52">SUM(M95)</f>
        <v>0</v>
      </c>
      <c r="N93" s="272">
        <f t="shared" si="52"/>
        <v>0</v>
      </c>
      <c r="O93" s="244">
        <f t="shared" si="52"/>
        <v>0</v>
      </c>
      <c r="P93" s="216">
        <f t="shared" si="41"/>
        <v>0</v>
      </c>
      <c r="Q93" s="216">
        <f t="shared" si="42"/>
        <v>0</v>
      </c>
      <c r="R93" s="216">
        <f t="shared" si="43"/>
        <v>0</v>
      </c>
      <c r="S93" s="414">
        <f t="shared" ref="S93:U93" si="53">SUM(S95)</f>
        <v>0</v>
      </c>
      <c r="T93" s="272">
        <f t="shared" si="53"/>
        <v>0</v>
      </c>
      <c r="U93" s="244">
        <f t="shared" si="53"/>
        <v>0</v>
      </c>
      <c r="V93" s="245">
        <f t="shared" ref="V93:X93" si="54">SUM(V95)</f>
        <v>0</v>
      </c>
      <c r="W93" s="242">
        <f t="shared" si="54"/>
        <v>0</v>
      </c>
      <c r="X93" s="271">
        <f t="shared" si="54"/>
        <v>0</v>
      </c>
      <c r="Y93" s="235"/>
    </row>
    <row r="94" spans="1:25" s="247" customFormat="1" ht="18.75" customHeight="1" x14ac:dyDescent="0.25">
      <c r="A94" s="248"/>
      <c r="B94" s="220"/>
      <c r="C94" s="249"/>
      <c r="D94" s="250"/>
      <c r="E94" s="229" t="s">
        <v>189</v>
      </c>
      <c r="F94" s="230"/>
      <c r="G94" s="260"/>
      <c r="H94" s="262"/>
      <c r="I94" s="233"/>
      <c r="J94" s="411"/>
      <c r="K94" s="262"/>
      <c r="L94" s="375"/>
      <c r="M94" s="260"/>
      <c r="N94" s="262"/>
      <c r="O94" s="233"/>
      <c r="P94" s="216"/>
      <c r="Q94" s="216"/>
      <c r="R94" s="216"/>
      <c r="S94" s="411"/>
      <c r="T94" s="262"/>
      <c r="U94" s="233"/>
      <c r="V94" s="234"/>
      <c r="W94" s="95"/>
      <c r="X94" s="231"/>
      <c r="Y94" s="246"/>
    </row>
    <row r="95" spans="1:25" ht="34.5" customHeight="1" x14ac:dyDescent="0.25">
      <c r="A95" s="248">
        <v>2181</v>
      </c>
      <c r="B95" s="220" t="s">
        <v>186</v>
      </c>
      <c r="C95" s="249">
        <v>8</v>
      </c>
      <c r="D95" s="250">
        <v>1</v>
      </c>
      <c r="E95" s="229" t="s">
        <v>341</v>
      </c>
      <c r="F95" s="230"/>
      <c r="G95" s="260">
        <f t="shared" ref="G95:O95" si="55">SUM(G97:G98)</f>
        <v>0</v>
      </c>
      <c r="H95" s="262">
        <f t="shared" si="55"/>
        <v>0</v>
      </c>
      <c r="I95" s="233">
        <f t="shared" si="55"/>
        <v>0</v>
      </c>
      <c r="J95" s="411">
        <f t="shared" si="55"/>
        <v>0</v>
      </c>
      <c r="K95" s="262">
        <f t="shared" si="55"/>
        <v>0</v>
      </c>
      <c r="L95" s="375">
        <f t="shared" si="55"/>
        <v>0</v>
      </c>
      <c r="M95" s="260">
        <f t="shared" si="55"/>
        <v>0</v>
      </c>
      <c r="N95" s="262">
        <f t="shared" si="55"/>
        <v>0</v>
      </c>
      <c r="O95" s="233">
        <f t="shared" si="55"/>
        <v>0</v>
      </c>
      <c r="P95" s="216">
        <f t="shared" si="41"/>
        <v>0</v>
      </c>
      <c r="Q95" s="216">
        <f t="shared" si="42"/>
        <v>0</v>
      </c>
      <c r="R95" s="216">
        <f t="shared" si="43"/>
        <v>0</v>
      </c>
      <c r="S95" s="411">
        <f t="shared" ref="S95:U95" si="56">SUM(S97:S98)</f>
        <v>0</v>
      </c>
      <c r="T95" s="262">
        <f t="shared" si="56"/>
        <v>0</v>
      </c>
      <c r="U95" s="233">
        <f t="shared" si="56"/>
        <v>0</v>
      </c>
      <c r="V95" s="234">
        <f t="shared" ref="V95:X95" si="57">SUM(V97:V98)</f>
        <v>0</v>
      </c>
      <c r="W95" s="95">
        <f t="shared" si="57"/>
        <v>0</v>
      </c>
      <c r="X95" s="231">
        <f t="shared" si="57"/>
        <v>0</v>
      </c>
      <c r="Y95" s="235"/>
    </row>
    <row r="96" spans="1:25" x14ac:dyDescent="0.25">
      <c r="A96" s="248"/>
      <c r="B96" s="220"/>
      <c r="C96" s="249"/>
      <c r="D96" s="250"/>
      <c r="E96" s="266" t="s">
        <v>189</v>
      </c>
      <c r="F96" s="230"/>
      <c r="G96" s="260"/>
      <c r="H96" s="262"/>
      <c r="I96" s="233"/>
      <c r="J96" s="411"/>
      <c r="K96" s="262"/>
      <c r="L96" s="375"/>
      <c r="M96" s="260"/>
      <c r="N96" s="262"/>
      <c r="O96" s="233"/>
      <c r="P96" s="216"/>
      <c r="Q96" s="216"/>
      <c r="R96" s="216"/>
      <c r="S96" s="411"/>
      <c r="T96" s="262"/>
      <c r="U96" s="233"/>
      <c r="V96" s="234"/>
      <c r="W96" s="95"/>
      <c r="X96" s="231"/>
      <c r="Y96" s="235"/>
    </row>
    <row r="97" spans="1:25" ht="16.5" thickBot="1" x14ac:dyDescent="0.3">
      <c r="A97" s="248">
        <v>2182</v>
      </c>
      <c r="B97" s="220" t="s">
        <v>186</v>
      </c>
      <c r="C97" s="249">
        <v>8</v>
      </c>
      <c r="D97" s="250">
        <v>1</v>
      </c>
      <c r="E97" s="266" t="s">
        <v>342</v>
      </c>
      <c r="F97" s="230"/>
      <c r="G97" s="312">
        <f>SUM(H97:I97)</f>
        <v>0</v>
      </c>
      <c r="H97" s="276"/>
      <c r="I97" s="357"/>
      <c r="J97" s="275">
        <f>SUM(K97:L97)</f>
        <v>0</v>
      </c>
      <c r="K97" s="276"/>
      <c r="L97" s="416"/>
      <c r="M97" s="312">
        <f>SUM(N97:O97)</f>
        <v>0</v>
      </c>
      <c r="N97" s="276"/>
      <c r="O97" s="357"/>
      <c r="P97" s="216">
        <f t="shared" si="41"/>
        <v>0</v>
      </c>
      <c r="Q97" s="216">
        <f t="shared" si="42"/>
        <v>0</v>
      </c>
      <c r="R97" s="216">
        <f t="shared" si="43"/>
        <v>0</v>
      </c>
      <c r="S97" s="275">
        <f>SUM(T97:U97)</f>
        <v>0</v>
      </c>
      <c r="T97" s="276"/>
      <c r="U97" s="357"/>
      <c r="V97" s="277">
        <f>SUM(W97:X97)</f>
        <v>0</v>
      </c>
      <c r="W97" s="111"/>
      <c r="X97" s="274"/>
      <c r="Y97" s="235"/>
    </row>
    <row r="98" spans="1:25" ht="16.5" thickBot="1" x14ac:dyDescent="0.3">
      <c r="A98" s="248">
        <v>2183</v>
      </c>
      <c r="B98" s="220" t="s">
        <v>186</v>
      </c>
      <c r="C98" s="249">
        <v>8</v>
      </c>
      <c r="D98" s="250">
        <v>1</v>
      </c>
      <c r="E98" s="266" t="s">
        <v>343</v>
      </c>
      <c r="F98" s="230"/>
      <c r="G98" s="312">
        <f>SUM(H98:I98)</f>
        <v>0</v>
      </c>
      <c r="H98" s="276">
        <f>H99</f>
        <v>0</v>
      </c>
      <c r="I98" s="357">
        <f>I99</f>
        <v>0</v>
      </c>
      <c r="J98" s="275">
        <f>SUM(K98:L98)</f>
        <v>0</v>
      </c>
      <c r="K98" s="276">
        <f>K99</f>
        <v>0</v>
      </c>
      <c r="L98" s="416">
        <f>L99</f>
        <v>0</v>
      </c>
      <c r="M98" s="312">
        <f>SUM(N98:O98)</f>
        <v>0</v>
      </c>
      <c r="N98" s="276">
        <f>N99</f>
        <v>0</v>
      </c>
      <c r="O98" s="357">
        <f>O99</f>
        <v>0</v>
      </c>
      <c r="P98" s="216">
        <f t="shared" si="41"/>
        <v>0</v>
      </c>
      <c r="Q98" s="216">
        <f t="shared" si="42"/>
        <v>0</v>
      </c>
      <c r="R98" s="216">
        <f t="shared" si="43"/>
        <v>0</v>
      </c>
      <c r="S98" s="275">
        <f>SUM(T98:U98)</f>
        <v>0</v>
      </c>
      <c r="T98" s="276">
        <f>T99</f>
        <v>0</v>
      </c>
      <c r="U98" s="357">
        <f>U99</f>
        <v>0</v>
      </c>
      <c r="V98" s="277">
        <f>SUM(W98:X98)</f>
        <v>0</v>
      </c>
      <c r="W98" s="111">
        <f>W99</f>
        <v>0</v>
      </c>
      <c r="X98" s="274">
        <f>X99</f>
        <v>0</v>
      </c>
      <c r="Y98" s="235"/>
    </row>
    <row r="99" spans="1:25" ht="21.75" thickBot="1" x14ac:dyDescent="0.3">
      <c r="A99" s="248">
        <v>2184</v>
      </c>
      <c r="B99" s="220" t="s">
        <v>186</v>
      </c>
      <c r="C99" s="249">
        <v>8</v>
      </c>
      <c r="D99" s="250">
        <v>1</v>
      </c>
      <c r="E99" s="266" t="s">
        <v>344</v>
      </c>
      <c r="F99" s="230"/>
      <c r="G99" s="312">
        <f>SUM(H99:I99)</f>
        <v>0</v>
      </c>
      <c r="H99" s="276"/>
      <c r="I99" s="357"/>
      <c r="J99" s="275">
        <f>SUM(K99:L99)</f>
        <v>0</v>
      </c>
      <c r="K99" s="276"/>
      <c r="L99" s="416"/>
      <c r="M99" s="312">
        <f>SUM(N99:O99)</f>
        <v>0</v>
      </c>
      <c r="N99" s="276"/>
      <c r="O99" s="357"/>
      <c r="P99" s="216">
        <f t="shared" si="41"/>
        <v>0</v>
      </c>
      <c r="Q99" s="216">
        <f t="shared" si="42"/>
        <v>0</v>
      </c>
      <c r="R99" s="216">
        <f t="shared" si="43"/>
        <v>0</v>
      </c>
      <c r="S99" s="275">
        <f>SUM(T99:U99)</f>
        <v>0</v>
      </c>
      <c r="T99" s="276"/>
      <c r="U99" s="357"/>
      <c r="V99" s="277">
        <f>SUM(W99:X99)</f>
        <v>0</v>
      </c>
      <c r="W99" s="111"/>
      <c r="X99" s="274"/>
      <c r="Y99" s="235"/>
    </row>
    <row r="100" spans="1:25" x14ac:dyDescent="0.25">
      <c r="A100" s="248">
        <v>2185</v>
      </c>
      <c r="B100" s="220" t="s">
        <v>186</v>
      </c>
      <c r="C100" s="249">
        <v>8</v>
      </c>
      <c r="D100" s="250">
        <v>1</v>
      </c>
      <c r="E100" s="266"/>
      <c r="F100" s="230"/>
      <c r="G100" s="260"/>
      <c r="H100" s="262"/>
      <c r="I100" s="233"/>
      <c r="J100" s="411"/>
      <c r="K100" s="262"/>
      <c r="L100" s="375"/>
      <c r="M100" s="260"/>
      <c r="N100" s="262"/>
      <c r="O100" s="233"/>
      <c r="P100" s="216">
        <f t="shared" si="41"/>
        <v>0</v>
      </c>
      <c r="Q100" s="216">
        <f t="shared" si="42"/>
        <v>0</v>
      </c>
      <c r="R100" s="216">
        <f t="shared" si="43"/>
        <v>0</v>
      </c>
      <c r="S100" s="411"/>
      <c r="T100" s="262"/>
      <c r="U100" s="233"/>
      <c r="V100" s="234"/>
      <c r="W100" s="95"/>
      <c r="X100" s="231"/>
      <c r="Y100" s="235"/>
    </row>
    <row r="101" spans="1:25" s="228" customFormat="1" ht="40.5" customHeight="1" x14ac:dyDescent="0.15">
      <c r="A101" s="248">
        <v>2200</v>
      </c>
      <c r="B101" s="220" t="s">
        <v>193</v>
      </c>
      <c r="C101" s="249">
        <v>0</v>
      </c>
      <c r="D101" s="250">
        <v>0</v>
      </c>
      <c r="E101" s="223" t="s">
        <v>501</v>
      </c>
      <c r="F101" s="212"/>
      <c r="G101" s="353">
        <f t="shared" ref="G101:O101" si="58">SUM(G103,G108,G111,G114,G117)</f>
        <v>0</v>
      </c>
      <c r="H101" s="272">
        <f t="shared" si="58"/>
        <v>0</v>
      </c>
      <c r="I101" s="244">
        <f t="shared" si="58"/>
        <v>0</v>
      </c>
      <c r="J101" s="414">
        <f t="shared" si="58"/>
        <v>4000</v>
      </c>
      <c r="K101" s="272">
        <f t="shared" si="58"/>
        <v>4000</v>
      </c>
      <c r="L101" s="415">
        <f t="shared" si="58"/>
        <v>0</v>
      </c>
      <c r="M101" s="353">
        <f t="shared" si="58"/>
        <v>4000</v>
      </c>
      <c r="N101" s="272">
        <f t="shared" si="58"/>
        <v>4000</v>
      </c>
      <c r="O101" s="244">
        <f t="shared" si="58"/>
        <v>0</v>
      </c>
      <c r="P101" s="216">
        <f t="shared" si="41"/>
        <v>0</v>
      </c>
      <c r="Q101" s="216">
        <f t="shared" si="42"/>
        <v>0</v>
      </c>
      <c r="R101" s="216">
        <f t="shared" si="43"/>
        <v>0</v>
      </c>
      <c r="S101" s="414">
        <f t="shared" ref="S101:U101" si="59">SUM(S103,S108,S111,S114,S117)</f>
        <v>5000</v>
      </c>
      <c r="T101" s="272">
        <f t="shared" si="59"/>
        <v>5000</v>
      </c>
      <c r="U101" s="244">
        <f t="shared" si="59"/>
        <v>0</v>
      </c>
      <c r="V101" s="245">
        <f t="shared" ref="V101:X101" si="60">SUM(V103,V108,V111,V114,V117)</f>
        <v>5000</v>
      </c>
      <c r="W101" s="242">
        <f t="shared" si="60"/>
        <v>5000</v>
      </c>
      <c r="X101" s="271">
        <f t="shared" si="60"/>
        <v>0</v>
      </c>
      <c r="Y101" s="227"/>
    </row>
    <row r="102" spans="1:25" ht="11.25" customHeight="1" x14ac:dyDescent="0.25">
      <c r="A102" s="219"/>
      <c r="B102" s="220"/>
      <c r="C102" s="221"/>
      <c r="D102" s="222"/>
      <c r="E102" s="229" t="s">
        <v>5</v>
      </c>
      <c r="F102" s="230"/>
      <c r="G102" s="360"/>
      <c r="H102" s="291"/>
      <c r="I102" s="361"/>
      <c r="J102" s="419"/>
      <c r="K102" s="291"/>
      <c r="L102" s="400"/>
      <c r="M102" s="360"/>
      <c r="N102" s="291"/>
      <c r="O102" s="361"/>
      <c r="P102" s="216">
        <f t="shared" si="41"/>
        <v>0</v>
      </c>
      <c r="Q102" s="216">
        <f t="shared" si="42"/>
        <v>0</v>
      </c>
      <c r="R102" s="216">
        <f t="shared" si="43"/>
        <v>0</v>
      </c>
      <c r="S102" s="419"/>
      <c r="T102" s="291"/>
      <c r="U102" s="361"/>
      <c r="V102" s="292"/>
      <c r="W102" s="165"/>
      <c r="X102" s="172"/>
      <c r="Y102" s="235"/>
    </row>
    <row r="103" spans="1:25" ht="21" customHeight="1" x14ac:dyDescent="0.25">
      <c r="A103" s="236">
        <v>2210</v>
      </c>
      <c r="B103" s="237" t="s">
        <v>193</v>
      </c>
      <c r="C103" s="238">
        <v>1</v>
      </c>
      <c r="D103" s="239">
        <v>0</v>
      </c>
      <c r="E103" s="240" t="s">
        <v>345</v>
      </c>
      <c r="F103" s="212"/>
      <c r="G103" s="353">
        <f t="shared" ref="G103:O103" si="61">SUM(G105)</f>
        <v>0</v>
      </c>
      <c r="H103" s="272">
        <f t="shared" si="61"/>
        <v>0</v>
      </c>
      <c r="I103" s="244">
        <f t="shared" si="61"/>
        <v>0</v>
      </c>
      <c r="J103" s="414">
        <f t="shared" si="61"/>
        <v>4000</v>
      </c>
      <c r="K103" s="272">
        <f t="shared" si="61"/>
        <v>4000</v>
      </c>
      <c r="L103" s="415">
        <f t="shared" si="61"/>
        <v>0</v>
      </c>
      <c r="M103" s="260">
        <f t="shared" si="61"/>
        <v>4000</v>
      </c>
      <c r="N103" s="262">
        <f t="shared" si="61"/>
        <v>4000</v>
      </c>
      <c r="O103" s="233">
        <f t="shared" si="61"/>
        <v>0</v>
      </c>
      <c r="P103" s="216">
        <f t="shared" si="41"/>
        <v>0</v>
      </c>
      <c r="Q103" s="216">
        <f t="shared" si="42"/>
        <v>0</v>
      </c>
      <c r="R103" s="216">
        <f t="shared" si="43"/>
        <v>0</v>
      </c>
      <c r="S103" s="411">
        <f t="shared" ref="S103:U103" si="62">SUM(S105)</f>
        <v>5000</v>
      </c>
      <c r="T103" s="262">
        <f t="shared" si="62"/>
        <v>5000</v>
      </c>
      <c r="U103" s="233">
        <f t="shared" si="62"/>
        <v>0</v>
      </c>
      <c r="V103" s="234">
        <f t="shared" ref="V103:X103" si="63">SUM(V105)</f>
        <v>5000</v>
      </c>
      <c r="W103" s="95">
        <f t="shared" si="63"/>
        <v>5000</v>
      </c>
      <c r="X103" s="231">
        <f t="shared" si="63"/>
        <v>0</v>
      </c>
      <c r="Y103" s="235"/>
    </row>
    <row r="104" spans="1:25" s="247" customFormat="1" ht="15" customHeight="1" x14ac:dyDescent="0.25">
      <c r="A104" s="248"/>
      <c r="B104" s="220"/>
      <c r="C104" s="249"/>
      <c r="D104" s="250"/>
      <c r="E104" s="229" t="s">
        <v>189</v>
      </c>
      <c r="F104" s="230"/>
      <c r="G104" s="260"/>
      <c r="H104" s="262"/>
      <c r="I104" s="233"/>
      <c r="J104" s="411"/>
      <c r="K104" s="262"/>
      <c r="L104" s="375"/>
      <c r="M104" s="260"/>
      <c r="N104" s="262"/>
      <c r="O104" s="233"/>
      <c r="P104" s="216"/>
      <c r="Q104" s="216"/>
      <c r="R104" s="216"/>
      <c r="S104" s="411"/>
      <c r="T104" s="262"/>
      <c r="U104" s="233"/>
      <c r="V104" s="234"/>
      <c r="W104" s="95"/>
      <c r="X104" s="231"/>
      <c r="Y104" s="246"/>
    </row>
    <row r="105" spans="1:25" ht="19.5" customHeight="1" thickBot="1" x14ac:dyDescent="0.3">
      <c r="A105" s="248">
        <v>2211</v>
      </c>
      <c r="B105" s="220" t="s">
        <v>193</v>
      </c>
      <c r="C105" s="249">
        <v>1</v>
      </c>
      <c r="D105" s="250">
        <v>1</v>
      </c>
      <c r="E105" s="229" t="s">
        <v>572</v>
      </c>
      <c r="F105" s="230"/>
      <c r="G105" s="312">
        <f>SUM(H105:I105)</f>
        <v>0</v>
      </c>
      <c r="H105" s="276">
        <v>0</v>
      </c>
      <c r="I105" s="357"/>
      <c r="J105" s="275">
        <f>SUM(K105:L105)</f>
        <v>4000</v>
      </c>
      <c r="K105" s="276">
        <f>K106+K107</f>
        <v>4000</v>
      </c>
      <c r="L105" s="276">
        <f>L106+L107</f>
        <v>0</v>
      </c>
      <c r="M105" s="312">
        <f>SUM(N105:O105)</f>
        <v>4000</v>
      </c>
      <c r="N105" s="276">
        <f>N106+N107</f>
        <v>4000</v>
      </c>
      <c r="O105" s="357"/>
      <c r="P105" s="216">
        <f t="shared" si="41"/>
        <v>0</v>
      </c>
      <c r="Q105" s="216">
        <f t="shared" si="42"/>
        <v>0</v>
      </c>
      <c r="R105" s="216">
        <f t="shared" si="43"/>
        <v>0</v>
      </c>
      <c r="S105" s="275">
        <f>SUM(T105:U105)</f>
        <v>5000</v>
      </c>
      <c r="T105" s="276">
        <f>T106+T107</f>
        <v>5000</v>
      </c>
      <c r="U105" s="357"/>
      <c r="V105" s="277">
        <f>SUM(W105:X105)</f>
        <v>5000</v>
      </c>
      <c r="W105" s="111">
        <f>W106+W107</f>
        <v>5000</v>
      </c>
      <c r="X105" s="274"/>
      <c r="Y105" s="235"/>
    </row>
    <row r="106" spans="1:25" ht="19.5" customHeight="1" thickBot="1" x14ac:dyDescent="0.3">
      <c r="A106" s="248"/>
      <c r="B106" s="220"/>
      <c r="C106" s="249"/>
      <c r="D106" s="250"/>
      <c r="E106" s="259" t="s">
        <v>334</v>
      </c>
      <c r="F106" s="230">
        <v>4239</v>
      </c>
      <c r="G106" s="359"/>
      <c r="H106" s="280">
        <v>0</v>
      </c>
      <c r="I106" s="258"/>
      <c r="J106" s="275">
        <f>SUM(K106:L106)</f>
        <v>2000</v>
      </c>
      <c r="K106" s="280">
        <v>2000</v>
      </c>
      <c r="L106" s="408"/>
      <c r="M106" s="275">
        <f>SUM(N106:O106)</f>
        <v>2000</v>
      </c>
      <c r="N106" s="280">
        <v>2000</v>
      </c>
      <c r="O106" s="258"/>
      <c r="P106" s="216"/>
      <c r="Q106" s="216"/>
      <c r="R106" s="216"/>
      <c r="S106" s="275">
        <f>SUM(T106:U106)</f>
        <v>2500</v>
      </c>
      <c r="T106" s="280">
        <v>2500</v>
      </c>
      <c r="U106" s="258"/>
      <c r="V106" s="277">
        <f>SUM(W106:X106)</f>
        <v>2500</v>
      </c>
      <c r="W106" s="3">
        <v>2500</v>
      </c>
      <c r="X106" s="257"/>
      <c r="Y106" s="235"/>
    </row>
    <row r="107" spans="1:25" ht="19.5" customHeight="1" thickBot="1" x14ac:dyDescent="0.3">
      <c r="A107" s="248"/>
      <c r="B107" s="220"/>
      <c r="C107" s="249"/>
      <c r="D107" s="250"/>
      <c r="E107" s="259" t="s">
        <v>478</v>
      </c>
      <c r="F107" s="230">
        <v>4269</v>
      </c>
      <c r="G107" s="359"/>
      <c r="H107" s="280">
        <v>0</v>
      </c>
      <c r="I107" s="258"/>
      <c r="J107" s="275">
        <f>SUM(K107:L107)</f>
        <v>2000</v>
      </c>
      <c r="K107" s="280">
        <v>2000</v>
      </c>
      <c r="L107" s="408"/>
      <c r="M107" s="275">
        <f>SUM(N107:O107)</f>
        <v>2000</v>
      </c>
      <c r="N107" s="280">
        <v>2000</v>
      </c>
      <c r="O107" s="258"/>
      <c r="P107" s="216"/>
      <c r="Q107" s="216"/>
      <c r="R107" s="216"/>
      <c r="S107" s="275">
        <f>SUM(T107:U107)</f>
        <v>2500</v>
      </c>
      <c r="T107" s="280">
        <v>2500</v>
      </c>
      <c r="U107" s="258"/>
      <c r="V107" s="277">
        <f>SUM(W107:X107)</f>
        <v>2500</v>
      </c>
      <c r="W107" s="3">
        <v>2500</v>
      </c>
      <c r="X107" s="257"/>
      <c r="Y107" s="235"/>
    </row>
    <row r="108" spans="1:25" ht="17.25" customHeight="1" x14ac:dyDescent="0.25">
      <c r="A108" s="236">
        <v>2220</v>
      </c>
      <c r="B108" s="237" t="s">
        <v>193</v>
      </c>
      <c r="C108" s="238">
        <v>2</v>
      </c>
      <c r="D108" s="239">
        <v>0</v>
      </c>
      <c r="E108" s="240" t="s">
        <v>195</v>
      </c>
      <c r="F108" s="212"/>
      <c r="G108" s="353">
        <f t="shared" ref="G108:L108" si="64">SUM(G110)</f>
        <v>0</v>
      </c>
      <c r="H108" s="272">
        <f t="shared" si="64"/>
        <v>0</v>
      </c>
      <c r="I108" s="244">
        <f t="shared" si="64"/>
        <v>0</v>
      </c>
      <c r="J108" s="414">
        <f t="shared" si="64"/>
        <v>0</v>
      </c>
      <c r="K108" s="272">
        <f t="shared" si="64"/>
        <v>0</v>
      </c>
      <c r="L108" s="415">
        <f t="shared" si="64"/>
        <v>0</v>
      </c>
      <c r="M108" s="260">
        <f t="shared" ref="M108:O108" si="65">SUM(M110)</f>
        <v>0</v>
      </c>
      <c r="N108" s="262">
        <f t="shared" si="65"/>
        <v>0</v>
      </c>
      <c r="O108" s="233">
        <f t="shared" si="65"/>
        <v>0</v>
      </c>
      <c r="P108" s="216">
        <f t="shared" si="41"/>
        <v>0</v>
      </c>
      <c r="Q108" s="216">
        <f t="shared" si="42"/>
        <v>0</v>
      </c>
      <c r="R108" s="216">
        <f t="shared" si="43"/>
        <v>0</v>
      </c>
      <c r="S108" s="411">
        <f t="shared" ref="S108:U108" si="66">SUM(S110)</f>
        <v>0</v>
      </c>
      <c r="T108" s="262">
        <f t="shared" si="66"/>
        <v>0</v>
      </c>
      <c r="U108" s="233">
        <f t="shared" si="66"/>
        <v>0</v>
      </c>
      <c r="V108" s="234">
        <f t="shared" ref="V108:X108" si="67">SUM(V110)</f>
        <v>0</v>
      </c>
      <c r="W108" s="95">
        <f t="shared" si="67"/>
        <v>0</v>
      </c>
      <c r="X108" s="231">
        <f t="shared" si="67"/>
        <v>0</v>
      </c>
      <c r="Y108" s="235"/>
    </row>
    <row r="109" spans="1:25" s="247" customFormat="1" ht="15" customHeight="1" x14ac:dyDescent="0.25">
      <c r="A109" s="248"/>
      <c r="B109" s="220"/>
      <c r="C109" s="249"/>
      <c r="D109" s="250"/>
      <c r="E109" s="229" t="s">
        <v>189</v>
      </c>
      <c r="F109" s="230"/>
      <c r="G109" s="260"/>
      <c r="H109" s="262"/>
      <c r="I109" s="233"/>
      <c r="J109" s="411"/>
      <c r="K109" s="262"/>
      <c r="L109" s="375"/>
      <c r="M109" s="260"/>
      <c r="N109" s="262"/>
      <c r="O109" s="233"/>
      <c r="P109" s="216"/>
      <c r="Q109" s="216"/>
      <c r="R109" s="216"/>
      <c r="S109" s="411"/>
      <c r="T109" s="262"/>
      <c r="U109" s="233"/>
      <c r="V109" s="234"/>
      <c r="W109" s="95"/>
      <c r="X109" s="231"/>
      <c r="Y109" s="246"/>
    </row>
    <row r="110" spans="1:25" ht="15.75" customHeight="1" thickBot="1" x14ac:dyDescent="0.3">
      <c r="A110" s="248">
        <v>2221</v>
      </c>
      <c r="B110" s="220" t="s">
        <v>193</v>
      </c>
      <c r="C110" s="249">
        <v>2</v>
      </c>
      <c r="D110" s="250">
        <v>1</v>
      </c>
      <c r="E110" s="229" t="s">
        <v>346</v>
      </c>
      <c r="F110" s="230"/>
      <c r="G110" s="312">
        <f>SUM(H110:I110)</f>
        <v>0</v>
      </c>
      <c r="H110" s="276"/>
      <c r="I110" s="357"/>
      <c r="J110" s="275">
        <f>SUM(K110:L110)</f>
        <v>0</v>
      </c>
      <c r="K110" s="276"/>
      <c r="L110" s="416"/>
      <c r="M110" s="312">
        <f>SUM(N110:O110)</f>
        <v>0</v>
      </c>
      <c r="N110" s="276"/>
      <c r="O110" s="357"/>
      <c r="P110" s="216">
        <f t="shared" si="41"/>
        <v>0</v>
      </c>
      <c r="Q110" s="216">
        <f t="shared" si="42"/>
        <v>0</v>
      </c>
      <c r="R110" s="216">
        <f t="shared" si="43"/>
        <v>0</v>
      </c>
      <c r="S110" s="275">
        <f>SUM(T110:U110)</f>
        <v>0</v>
      </c>
      <c r="T110" s="276"/>
      <c r="U110" s="357"/>
      <c r="V110" s="277">
        <f>SUM(W110:X110)</f>
        <v>0</v>
      </c>
      <c r="W110" s="111"/>
      <c r="X110" s="274"/>
      <c r="Y110" s="235"/>
    </row>
    <row r="111" spans="1:25" ht="17.25" customHeight="1" x14ac:dyDescent="0.25">
      <c r="A111" s="236">
        <v>2230</v>
      </c>
      <c r="B111" s="237" t="s">
        <v>193</v>
      </c>
      <c r="C111" s="238">
        <v>3</v>
      </c>
      <c r="D111" s="239">
        <v>0</v>
      </c>
      <c r="E111" s="240" t="s">
        <v>347</v>
      </c>
      <c r="F111" s="212"/>
      <c r="G111" s="353">
        <f t="shared" ref="G111:L111" si="68">SUM(G113)</f>
        <v>0</v>
      </c>
      <c r="H111" s="272">
        <f t="shared" si="68"/>
        <v>0</v>
      </c>
      <c r="I111" s="244">
        <f t="shared" si="68"/>
        <v>0</v>
      </c>
      <c r="J111" s="414">
        <f t="shared" si="68"/>
        <v>0</v>
      </c>
      <c r="K111" s="272">
        <f t="shared" si="68"/>
        <v>0</v>
      </c>
      <c r="L111" s="415">
        <f t="shared" si="68"/>
        <v>0</v>
      </c>
      <c r="M111" s="260">
        <f t="shared" ref="M111:O111" si="69">SUM(M113)</f>
        <v>0</v>
      </c>
      <c r="N111" s="262">
        <f t="shared" si="69"/>
        <v>0</v>
      </c>
      <c r="O111" s="233">
        <f t="shared" si="69"/>
        <v>0</v>
      </c>
      <c r="P111" s="216">
        <f t="shared" si="41"/>
        <v>0</v>
      </c>
      <c r="Q111" s="216">
        <f t="shared" si="42"/>
        <v>0</v>
      </c>
      <c r="R111" s="216">
        <f t="shared" si="43"/>
        <v>0</v>
      </c>
      <c r="S111" s="411">
        <f t="shared" ref="S111:U111" si="70">SUM(S113)</f>
        <v>0</v>
      </c>
      <c r="T111" s="262">
        <f t="shared" si="70"/>
        <v>0</v>
      </c>
      <c r="U111" s="233">
        <f t="shared" si="70"/>
        <v>0</v>
      </c>
      <c r="V111" s="234">
        <f t="shared" ref="V111:X111" si="71">SUM(V113)</f>
        <v>0</v>
      </c>
      <c r="W111" s="95">
        <f t="shared" si="71"/>
        <v>0</v>
      </c>
      <c r="X111" s="231">
        <f t="shared" si="71"/>
        <v>0</v>
      </c>
      <c r="Y111" s="235"/>
    </row>
    <row r="112" spans="1:25" s="247" customFormat="1" ht="14.25" customHeight="1" x14ac:dyDescent="0.25">
      <c r="A112" s="248"/>
      <c r="B112" s="220"/>
      <c r="C112" s="249"/>
      <c r="D112" s="250"/>
      <c r="E112" s="229" t="s">
        <v>189</v>
      </c>
      <c r="F112" s="230"/>
      <c r="G112" s="260"/>
      <c r="H112" s="262"/>
      <c r="I112" s="233"/>
      <c r="J112" s="411"/>
      <c r="K112" s="262"/>
      <c r="L112" s="375"/>
      <c r="M112" s="260"/>
      <c r="N112" s="262"/>
      <c r="O112" s="233"/>
      <c r="P112" s="216"/>
      <c r="Q112" s="216"/>
      <c r="R112" s="216"/>
      <c r="S112" s="411"/>
      <c r="T112" s="262"/>
      <c r="U112" s="233"/>
      <c r="V112" s="234"/>
      <c r="W112" s="95"/>
      <c r="X112" s="231"/>
      <c r="Y112" s="246"/>
    </row>
    <row r="113" spans="1:25" ht="19.5" customHeight="1" thickBot="1" x14ac:dyDescent="0.3">
      <c r="A113" s="248">
        <v>2231</v>
      </c>
      <c r="B113" s="220" t="s">
        <v>193</v>
      </c>
      <c r="C113" s="249">
        <v>3</v>
      </c>
      <c r="D113" s="250">
        <v>1</v>
      </c>
      <c r="E113" s="229" t="s">
        <v>348</v>
      </c>
      <c r="F113" s="230"/>
      <c r="G113" s="312">
        <f>SUM(H113:I113)</f>
        <v>0</v>
      </c>
      <c r="H113" s="276"/>
      <c r="I113" s="357"/>
      <c r="J113" s="275">
        <f>SUM(K113:L113)</f>
        <v>0</v>
      </c>
      <c r="K113" s="276"/>
      <c r="L113" s="416"/>
      <c r="M113" s="312">
        <f>SUM(N113:O113)</f>
        <v>0</v>
      </c>
      <c r="N113" s="276"/>
      <c r="O113" s="357"/>
      <c r="P113" s="216">
        <f t="shared" si="41"/>
        <v>0</v>
      </c>
      <c r="Q113" s="216">
        <f t="shared" si="42"/>
        <v>0</v>
      </c>
      <c r="R113" s="216">
        <f t="shared" si="43"/>
        <v>0</v>
      </c>
      <c r="S113" s="275">
        <f>SUM(T113:U113)</f>
        <v>0</v>
      </c>
      <c r="T113" s="276"/>
      <c r="U113" s="357"/>
      <c r="V113" s="277">
        <f>SUM(W113:X113)</f>
        <v>0</v>
      </c>
      <c r="W113" s="111"/>
      <c r="X113" s="274"/>
      <c r="Y113" s="235"/>
    </row>
    <row r="114" spans="1:25" ht="38.25" customHeight="1" x14ac:dyDescent="0.25">
      <c r="A114" s="236">
        <v>2240</v>
      </c>
      <c r="B114" s="237" t="s">
        <v>193</v>
      </c>
      <c r="C114" s="238">
        <v>4</v>
      </c>
      <c r="D114" s="239">
        <v>0</v>
      </c>
      <c r="E114" s="240" t="s">
        <v>349</v>
      </c>
      <c r="F114" s="212"/>
      <c r="G114" s="353">
        <f t="shared" ref="G114:L114" si="72">SUM(G116)</f>
        <v>0</v>
      </c>
      <c r="H114" s="272">
        <f t="shared" si="72"/>
        <v>0</v>
      </c>
      <c r="I114" s="244">
        <f t="shared" si="72"/>
        <v>0</v>
      </c>
      <c r="J114" s="414">
        <f t="shared" si="72"/>
        <v>0</v>
      </c>
      <c r="K114" s="272">
        <f t="shared" si="72"/>
        <v>0</v>
      </c>
      <c r="L114" s="415">
        <f t="shared" si="72"/>
        <v>0</v>
      </c>
      <c r="M114" s="260">
        <f t="shared" ref="M114:O114" si="73">SUM(M116)</f>
        <v>0</v>
      </c>
      <c r="N114" s="262">
        <f t="shared" si="73"/>
        <v>0</v>
      </c>
      <c r="O114" s="233">
        <f t="shared" si="73"/>
        <v>0</v>
      </c>
      <c r="P114" s="216">
        <f t="shared" si="41"/>
        <v>0</v>
      </c>
      <c r="Q114" s="216">
        <f t="shared" si="42"/>
        <v>0</v>
      </c>
      <c r="R114" s="216">
        <f t="shared" si="43"/>
        <v>0</v>
      </c>
      <c r="S114" s="411">
        <f t="shared" ref="S114:U114" si="74">SUM(S116)</f>
        <v>0</v>
      </c>
      <c r="T114" s="262">
        <f t="shared" si="74"/>
        <v>0</v>
      </c>
      <c r="U114" s="233">
        <f t="shared" si="74"/>
        <v>0</v>
      </c>
      <c r="V114" s="234">
        <f t="shared" ref="V114:X114" si="75">SUM(V116)</f>
        <v>0</v>
      </c>
      <c r="W114" s="95">
        <f t="shared" si="75"/>
        <v>0</v>
      </c>
      <c r="X114" s="231">
        <f t="shared" si="75"/>
        <v>0</v>
      </c>
      <c r="Y114" s="235"/>
    </row>
    <row r="115" spans="1:25" s="247" customFormat="1" ht="15.75" customHeight="1" x14ac:dyDescent="0.25">
      <c r="A115" s="248"/>
      <c r="B115" s="249"/>
      <c r="C115" s="249"/>
      <c r="D115" s="250"/>
      <c r="E115" s="229" t="s">
        <v>189</v>
      </c>
      <c r="F115" s="230"/>
      <c r="G115" s="260"/>
      <c r="H115" s="262"/>
      <c r="I115" s="233"/>
      <c r="J115" s="411"/>
      <c r="K115" s="262"/>
      <c r="L115" s="375"/>
      <c r="M115" s="260"/>
      <c r="N115" s="262"/>
      <c r="O115" s="233"/>
      <c r="P115" s="216"/>
      <c r="Q115" s="216"/>
      <c r="R115" s="216"/>
      <c r="S115" s="411"/>
      <c r="T115" s="262"/>
      <c r="U115" s="233"/>
      <c r="V115" s="234"/>
      <c r="W115" s="95"/>
      <c r="X115" s="231"/>
      <c r="Y115" s="246"/>
    </row>
    <row r="116" spans="1:25" ht="34.5" customHeight="1" thickBot="1" x14ac:dyDescent="0.3">
      <c r="A116" s="248">
        <v>2241</v>
      </c>
      <c r="B116" s="220" t="s">
        <v>193</v>
      </c>
      <c r="C116" s="249">
        <v>4</v>
      </c>
      <c r="D116" s="250">
        <v>1</v>
      </c>
      <c r="E116" s="229" t="s">
        <v>349</v>
      </c>
      <c r="F116" s="230"/>
      <c r="G116" s="312">
        <f>SUM(H116:I116)</f>
        <v>0</v>
      </c>
      <c r="H116" s="276"/>
      <c r="I116" s="357"/>
      <c r="J116" s="275">
        <f>SUM(K116:L116)</f>
        <v>0</v>
      </c>
      <c r="K116" s="276"/>
      <c r="L116" s="416"/>
      <c r="M116" s="312">
        <f>SUM(N116:O116)</f>
        <v>0</v>
      </c>
      <c r="N116" s="276"/>
      <c r="O116" s="357"/>
      <c r="P116" s="216">
        <f t="shared" si="41"/>
        <v>0</v>
      </c>
      <c r="Q116" s="216">
        <f t="shared" si="42"/>
        <v>0</v>
      </c>
      <c r="R116" s="216">
        <f t="shared" si="43"/>
        <v>0</v>
      </c>
      <c r="S116" s="275">
        <f>SUM(T116:U116)</f>
        <v>0</v>
      </c>
      <c r="T116" s="276"/>
      <c r="U116" s="357"/>
      <c r="V116" s="277">
        <f>SUM(W116:X116)</f>
        <v>0</v>
      </c>
      <c r="W116" s="111"/>
      <c r="X116" s="274"/>
      <c r="Y116" s="235"/>
    </row>
    <row r="117" spans="1:25" ht="27.75" customHeight="1" x14ac:dyDescent="0.25">
      <c r="A117" s="248">
        <v>2250</v>
      </c>
      <c r="B117" s="220" t="s">
        <v>193</v>
      </c>
      <c r="C117" s="249">
        <v>5</v>
      </c>
      <c r="D117" s="250">
        <v>0</v>
      </c>
      <c r="E117" s="229" t="s">
        <v>196</v>
      </c>
      <c r="F117" s="230"/>
      <c r="G117" s="260">
        <f t="shared" ref="G117:L117" si="76">SUM(G119)</f>
        <v>0</v>
      </c>
      <c r="H117" s="262">
        <f t="shared" si="76"/>
        <v>0</v>
      </c>
      <c r="I117" s="233">
        <f t="shared" si="76"/>
        <v>0</v>
      </c>
      <c r="J117" s="411">
        <f t="shared" si="76"/>
        <v>0</v>
      </c>
      <c r="K117" s="262">
        <f t="shared" si="76"/>
        <v>0</v>
      </c>
      <c r="L117" s="375">
        <f t="shared" si="76"/>
        <v>0</v>
      </c>
      <c r="M117" s="260">
        <f t="shared" ref="M117:O117" si="77">SUM(M119)</f>
        <v>0</v>
      </c>
      <c r="N117" s="262">
        <f t="shared" si="77"/>
        <v>0</v>
      </c>
      <c r="O117" s="233">
        <f t="shared" si="77"/>
        <v>0</v>
      </c>
      <c r="P117" s="216">
        <f t="shared" si="41"/>
        <v>0</v>
      </c>
      <c r="Q117" s="216">
        <f t="shared" si="42"/>
        <v>0</v>
      </c>
      <c r="R117" s="216">
        <f t="shared" si="43"/>
        <v>0</v>
      </c>
      <c r="S117" s="411">
        <f t="shared" ref="S117:U117" si="78">SUM(S119)</f>
        <v>0</v>
      </c>
      <c r="T117" s="262">
        <f t="shared" si="78"/>
        <v>0</v>
      </c>
      <c r="U117" s="233">
        <f t="shared" si="78"/>
        <v>0</v>
      </c>
      <c r="V117" s="234">
        <f t="shared" ref="V117:X117" si="79">SUM(V119)</f>
        <v>0</v>
      </c>
      <c r="W117" s="95">
        <f t="shared" si="79"/>
        <v>0</v>
      </c>
      <c r="X117" s="231">
        <f t="shared" si="79"/>
        <v>0</v>
      </c>
      <c r="Y117" s="235"/>
    </row>
    <row r="118" spans="1:25" s="247" customFormat="1" ht="13.5" customHeight="1" x14ac:dyDescent="0.25">
      <c r="A118" s="248"/>
      <c r="B118" s="220"/>
      <c r="C118" s="249"/>
      <c r="D118" s="250"/>
      <c r="E118" s="229" t="s">
        <v>189</v>
      </c>
      <c r="F118" s="230"/>
      <c r="G118" s="260"/>
      <c r="H118" s="262"/>
      <c r="I118" s="233"/>
      <c r="J118" s="411"/>
      <c r="K118" s="262"/>
      <c r="L118" s="375"/>
      <c r="M118" s="260"/>
      <c r="N118" s="262"/>
      <c r="O118" s="233"/>
      <c r="P118" s="216"/>
      <c r="Q118" s="216"/>
      <c r="R118" s="216"/>
      <c r="S118" s="411"/>
      <c r="T118" s="262"/>
      <c r="U118" s="233"/>
      <c r="V118" s="234"/>
      <c r="W118" s="95"/>
      <c r="X118" s="231"/>
      <c r="Y118" s="246"/>
    </row>
    <row r="119" spans="1:25" ht="25.5" customHeight="1" thickBot="1" x14ac:dyDescent="0.3">
      <c r="A119" s="248">
        <v>2251</v>
      </c>
      <c r="B119" s="249" t="s">
        <v>193</v>
      </c>
      <c r="C119" s="249">
        <v>5</v>
      </c>
      <c r="D119" s="250">
        <v>1</v>
      </c>
      <c r="E119" s="229" t="s">
        <v>196</v>
      </c>
      <c r="F119" s="230"/>
      <c r="G119" s="312">
        <f>SUM(H119:I119)</f>
        <v>0</v>
      </c>
      <c r="H119" s="276"/>
      <c r="I119" s="357"/>
      <c r="J119" s="275">
        <f>SUM(K119:L119)</f>
        <v>0</v>
      </c>
      <c r="K119" s="276"/>
      <c r="L119" s="416"/>
      <c r="M119" s="312">
        <f>SUM(N119:O119)</f>
        <v>0</v>
      </c>
      <c r="N119" s="276"/>
      <c r="O119" s="357"/>
      <c r="P119" s="216">
        <f t="shared" si="41"/>
        <v>0</v>
      </c>
      <c r="Q119" s="216">
        <f t="shared" si="42"/>
        <v>0</v>
      </c>
      <c r="R119" s="216">
        <f t="shared" si="43"/>
        <v>0</v>
      </c>
      <c r="S119" s="275">
        <f>SUM(T119:U119)</f>
        <v>0</v>
      </c>
      <c r="T119" s="276"/>
      <c r="U119" s="357"/>
      <c r="V119" s="277">
        <f>SUM(W119:X119)</f>
        <v>0</v>
      </c>
      <c r="W119" s="111"/>
      <c r="X119" s="274"/>
      <c r="Y119" s="235"/>
    </row>
    <row r="120" spans="1:25" s="228" customFormat="1" ht="62.25" customHeight="1" x14ac:dyDescent="0.15">
      <c r="A120" s="248">
        <v>2300</v>
      </c>
      <c r="B120" s="293" t="s">
        <v>322</v>
      </c>
      <c r="C120" s="238">
        <v>0</v>
      </c>
      <c r="D120" s="239">
        <v>0</v>
      </c>
      <c r="E120" s="240" t="s">
        <v>502</v>
      </c>
      <c r="F120" s="212"/>
      <c r="G120" s="353">
        <f t="shared" ref="G120:O120" si="80">SUM(G122,G127,G130,G134,G137,G140,G143)</f>
        <v>0</v>
      </c>
      <c r="H120" s="272">
        <f t="shared" si="80"/>
        <v>0</v>
      </c>
      <c r="I120" s="244">
        <f t="shared" si="80"/>
        <v>0</v>
      </c>
      <c r="J120" s="414">
        <f t="shared" si="80"/>
        <v>0</v>
      </c>
      <c r="K120" s="272">
        <f t="shared" si="80"/>
        <v>0</v>
      </c>
      <c r="L120" s="415">
        <f t="shared" si="80"/>
        <v>0</v>
      </c>
      <c r="M120" s="353">
        <f t="shared" si="80"/>
        <v>0</v>
      </c>
      <c r="N120" s="272">
        <f t="shared" si="80"/>
        <v>0</v>
      </c>
      <c r="O120" s="244">
        <f t="shared" si="80"/>
        <v>0</v>
      </c>
      <c r="P120" s="216">
        <f t="shared" si="41"/>
        <v>0</v>
      </c>
      <c r="Q120" s="216">
        <f t="shared" si="42"/>
        <v>0</v>
      </c>
      <c r="R120" s="216">
        <f t="shared" si="43"/>
        <v>0</v>
      </c>
      <c r="S120" s="414">
        <f t="shared" ref="S120:U120" si="81">SUM(S122,S127,S130,S134,S137,S140,S143)</f>
        <v>0</v>
      </c>
      <c r="T120" s="272">
        <f t="shared" si="81"/>
        <v>0</v>
      </c>
      <c r="U120" s="244">
        <f t="shared" si="81"/>
        <v>0</v>
      </c>
      <c r="V120" s="245">
        <f t="shared" ref="V120:X120" si="82">SUM(V122,V127,V130,V134,V137,V140,V143)</f>
        <v>0</v>
      </c>
      <c r="W120" s="242">
        <f t="shared" si="82"/>
        <v>0</v>
      </c>
      <c r="X120" s="271">
        <f t="shared" si="82"/>
        <v>0</v>
      </c>
      <c r="Y120" s="227"/>
    </row>
    <row r="121" spans="1:25" ht="13.5" customHeight="1" x14ac:dyDescent="0.25">
      <c r="A121" s="219"/>
      <c r="B121" s="220"/>
      <c r="C121" s="221"/>
      <c r="D121" s="222"/>
      <c r="E121" s="229" t="s">
        <v>5</v>
      </c>
      <c r="F121" s="230"/>
      <c r="G121" s="360"/>
      <c r="H121" s="291"/>
      <c r="I121" s="361"/>
      <c r="J121" s="419"/>
      <c r="K121" s="291"/>
      <c r="L121" s="400"/>
      <c r="M121" s="360"/>
      <c r="N121" s="291"/>
      <c r="O121" s="361"/>
      <c r="P121" s="216"/>
      <c r="Q121" s="216"/>
      <c r="R121" s="216"/>
      <c r="S121" s="419"/>
      <c r="T121" s="291"/>
      <c r="U121" s="361"/>
      <c r="V121" s="292"/>
      <c r="W121" s="165"/>
      <c r="X121" s="172"/>
      <c r="Y121" s="235"/>
    </row>
    <row r="122" spans="1:25" ht="26.25" customHeight="1" x14ac:dyDescent="0.25">
      <c r="A122" s="248">
        <v>2310</v>
      </c>
      <c r="B122" s="293" t="s">
        <v>322</v>
      </c>
      <c r="C122" s="249">
        <v>1</v>
      </c>
      <c r="D122" s="250">
        <v>0</v>
      </c>
      <c r="E122" s="229" t="s">
        <v>350</v>
      </c>
      <c r="F122" s="230"/>
      <c r="G122" s="260">
        <f t="shared" ref="G122:O122" si="83">SUM(G124:G126)</f>
        <v>0</v>
      </c>
      <c r="H122" s="262">
        <f t="shared" si="83"/>
        <v>0</v>
      </c>
      <c r="I122" s="233">
        <f t="shared" si="83"/>
        <v>0</v>
      </c>
      <c r="J122" s="411">
        <f t="shared" si="83"/>
        <v>0</v>
      </c>
      <c r="K122" s="262">
        <f t="shared" si="83"/>
        <v>0</v>
      </c>
      <c r="L122" s="375">
        <f t="shared" si="83"/>
        <v>0</v>
      </c>
      <c r="M122" s="260">
        <f t="shared" si="83"/>
        <v>0</v>
      </c>
      <c r="N122" s="262">
        <f t="shared" si="83"/>
        <v>0</v>
      </c>
      <c r="O122" s="233">
        <f t="shared" si="83"/>
        <v>0</v>
      </c>
      <c r="P122" s="216">
        <f t="shared" si="41"/>
        <v>0</v>
      </c>
      <c r="Q122" s="216">
        <f t="shared" si="42"/>
        <v>0</v>
      </c>
      <c r="R122" s="216">
        <f t="shared" si="43"/>
        <v>0</v>
      </c>
      <c r="S122" s="411">
        <f t="shared" ref="S122:U122" si="84">SUM(S124:S126)</f>
        <v>0</v>
      </c>
      <c r="T122" s="262">
        <f t="shared" si="84"/>
        <v>0</v>
      </c>
      <c r="U122" s="233">
        <f t="shared" si="84"/>
        <v>0</v>
      </c>
      <c r="V122" s="234">
        <f t="shared" ref="V122:X122" si="85">SUM(V124:V126)</f>
        <v>0</v>
      </c>
      <c r="W122" s="95">
        <f t="shared" si="85"/>
        <v>0</v>
      </c>
      <c r="X122" s="231">
        <f t="shared" si="85"/>
        <v>0</v>
      </c>
      <c r="Y122" s="235"/>
    </row>
    <row r="123" spans="1:25" s="247" customFormat="1" ht="12.75" customHeight="1" x14ac:dyDescent="0.25">
      <c r="A123" s="248"/>
      <c r="B123" s="220"/>
      <c r="C123" s="249"/>
      <c r="D123" s="250"/>
      <c r="E123" s="229" t="s">
        <v>189</v>
      </c>
      <c r="F123" s="230"/>
      <c r="G123" s="260"/>
      <c r="H123" s="262"/>
      <c r="I123" s="233"/>
      <c r="J123" s="411"/>
      <c r="K123" s="262"/>
      <c r="L123" s="375"/>
      <c r="M123" s="260"/>
      <c r="N123" s="262"/>
      <c r="O123" s="233"/>
      <c r="P123" s="216"/>
      <c r="Q123" s="216"/>
      <c r="R123" s="216"/>
      <c r="S123" s="411"/>
      <c r="T123" s="262"/>
      <c r="U123" s="233"/>
      <c r="V123" s="234"/>
      <c r="W123" s="95"/>
      <c r="X123" s="231"/>
      <c r="Y123" s="246"/>
    </row>
    <row r="124" spans="1:25" ht="21.75" customHeight="1" thickBot="1" x14ac:dyDescent="0.3">
      <c r="A124" s="248">
        <v>2311</v>
      </c>
      <c r="B124" s="293" t="s">
        <v>322</v>
      </c>
      <c r="C124" s="249">
        <v>1</v>
      </c>
      <c r="D124" s="250">
        <v>1</v>
      </c>
      <c r="E124" s="229" t="s">
        <v>351</v>
      </c>
      <c r="F124" s="230"/>
      <c r="G124" s="312">
        <f>SUM(H124:I124)</f>
        <v>0</v>
      </c>
      <c r="H124" s="276"/>
      <c r="I124" s="357"/>
      <c r="J124" s="275">
        <f>SUM(K124:L124)</f>
        <v>0</v>
      </c>
      <c r="K124" s="276"/>
      <c r="L124" s="416"/>
      <c r="M124" s="312">
        <f>SUM(N124:O124)</f>
        <v>0</v>
      </c>
      <c r="N124" s="276"/>
      <c r="O124" s="357"/>
      <c r="P124" s="216">
        <f t="shared" si="41"/>
        <v>0</v>
      </c>
      <c r="Q124" s="216">
        <f t="shared" si="42"/>
        <v>0</v>
      </c>
      <c r="R124" s="216">
        <f t="shared" si="43"/>
        <v>0</v>
      </c>
      <c r="S124" s="275">
        <f>SUM(T124:U124)</f>
        <v>0</v>
      </c>
      <c r="T124" s="276"/>
      <c r="U124" s="357"/>
      <c r="V124" s="277">
        <f>SUM(W124:X124)</f>
        <v>0</v>
      </c>
      <c r="W124" s="111"/>
      <c r="X124" s="274"/>
      <c r="Y124" s="235"/>
    </row>
    <row r="125" spans="1:25" ht="16.5" thickBot="1" x14ac:dyDescent="0.3">
      <c r="A125" s="248">
        <v>2312</v>
      </c>
      <c r="B125" s="293" t="s">
        <v>322</v>
      </c>
      <c r="C125" s="249">
        <v>1</v>
      </c>
      <c r="D125" s="250">
        <v>2</v>
      </c>
      <c r="E125" s="229" t="s">
        <v>352</v>
      </c>
      <c r="F125" s="230"/>
      <c r="G125" s="312">
        <f>SUM(H125:I125)</f>
        <v>0</v>
      </c>
      <c r="H125" s="276"/>
      <c r="I125" s="357"/>
      <c r="J125" s="275">
        <f>SUM(K125:L125)</f>
        <v>0</v>
      </c>
      <c r="K125" s="276"/>
      <c r="L125" s="416"/>
      <c r="M125" s="312">
        <f>SUM(N125:O125)</f>
        <v>0</v>
      </c>
      <c r="N125" s="276"/>
      <c r="O125" s="357"/>
      <c r="P125" s="216">
        <f t="shared" si="41"/>
        <v>0</v>
      </c>
      <c r="Q125" s="216">
        <f t="shared" si="42"/>
        <v>0</v>
      </c>
      <c r="R125" s="216">
        <f t="shared" si="43"/>
        <v>0</v>
      </c>
      <c r="S125" s="275">
        <f>SUM(T125:U125)</f>
        <v>0</v>
      </c>
      <c r="T125" s="276"/>
      <c r="U125" s="357"/>
      <c r="V125" s="277">
        <f>SUM(W125:X125)</f>
        <v>0</v>
      </c>
      <c r="W125" s="111"/>
      <c r="X125" s="274"/>
      <c r="Y125" s="235"/>
    </row>
    <row r="126" spans="1:25" ht="16.5" thickBot="1" x14ac:dyDescent="0.3">
      <c r="A126" s="248">
        <v>2313</v>
      </c>
      <c r="B126" s="293" t="s">
        <v>322</v>
      </c>
      <c r="C126" s="249">
        <v>1</v>
      </c>
      <c r="D126" s="250">
        <v>3</v>
      </c>
      <c r="E126" s="229" t="s">
        <v>353</v>
      </c>
      <c r="F126" s="230"/>
      <c r="G126" s="312">
        <f>SUM(H126:I126)</f>
        <v>0</v>
      </c>
      <c r="H126" s="276"/>
      <c r="I126" s="357"/>
      <c r="J126" s="275">
        <f>SUM(K126:L126)</f>
        <v>0</v>
      </c>
      <c r="K126" s="276"/>
      <c r="L126" s="416"/>
      <c r="M126" s="312">
        <f>SUM(N126:O126)</f>
        <v>0</v>
      </c>
      <c r="N126" s="276"/>
      <c r="O126" s="357"/>
      <c r="P126" s="216">
        <f t="shared" si="41"/>
        <v>0</v>
      </c>
      <c r="Q126" s="216">
        <f t="shared" si="42"/>
        <v>0</v>
      </c>
      <c r="R126" s="216">
        <f t="shared" si="43"/>
        <v>0</v>
      </c>
      <c r="S126" s="275">
        <f>SUM(T126:U126)</f>
        <v>0</v>
      </c>
      <c r="T126" s="276"/>
      <c r="U126" s="357"/>
      <c r="V126" s="277">
        <f>SUM(W126:X126)</f>
        <v>0</v>
      </c>
      <c r="W126" s="111"/>
      <c r="X126" s="274"/>
      <c r="Y126" s="235"/>
    </row>
    <row r="127" spans="1:25" ht="19.5" customHeight="1" x14ac:dyDescent="0.25">
      <c r="A127" s="248">
        <v>2320</v>
      </c>
      <c r="B127" s="293" t="s">
        <v>322</v>
      </c>
      <c r="C127" s="249">
        <v>2</v>
      </c>
      <c r="D127" s="250">
        <v>0</v>
      </c>
      <c r="E127" s="229" t="s">
        <v>354</v>
      </c>
      <c r="F127" s="230"/>
      <c r="G127" s="260">
        <f t="shared" ref="G127:L127" si="86">SUM(G129)</f>
        <v>0</v>
      </c>
      <c r="H127" s="262">
        <f t="shared" si="86"/>
        <v>0</v>
      </c>
      <c r="I127" s="233">
        <f t="shared" si="86"/>
        <v>0</v>
      </c>
      <c r="J127" s="411">
        <f t="shared" si="86"/>
        <v>0</v>
      </c>
      <c r="K127" s="262">
        <f t="shared" si="86"/>
        <v>0</v>
      </c>
      <c r="L127" s="375">
        <f t="shared" si="86"/>
        <v>0</v>
      </c>
      <c r="M127" s="260">
        <f t="shared" ref="M127:O127" si="87">SUM(M129)</f>
        <v>0</v>
      </c>
      <c r="N127" s="262">
        <f t="shared" si="87"/>
        <v>0</v>
      </c>
      <c r="O127" s="233">
        <f t="shared" si="87"/>
        <v>0</v>
      </c>
      <c r="P127" s="216">
        <f t="shared" si="41"/>
        <v>0</v>
      </c>
      <c r="Q127" s="216">
        <f t="shared" si="42"/>
        <v>0</v>
      </c>
      <c r="R127" s="216">
        <f t="shared" si="43"/>
        <v>0</v>
      </c>
      <c r="S127" s="411">
        <f t="shared" ref="S127:U127" si="88">SUM(S129)</f>
        <v>0</v>
      </c>
      <c r="T127" s="262">
        <f t="shared" si="88"/>
        <v>0</v>
      </c>
      <c r="U127" s="233">
        <f t="shared" si="88"/>
        <v>0</v>
      </c>
      <c r="V127" s="234">
        <f t="shared" ref="V127:X127" si="89">SUM(V129)</f>
        <v>0</v>
      </c>
      <c r="W127" s="95">
        <f t="shared" si="89"/>
        <v>0</v>
      </c>
      <c r="X127" s="231">
        <f t="shared" si="89"/>
        <v>0</v>
      </c>
      <c r="Y127" s="235"/>
    </row>
    <row r="128" spans="1:25" s="247" customFormat="1" ht="14.25" customHeight="1" x14ac:dyDescent="0.25">
      <c r="A128" s="248"/>
      <c r="B128" s="220"/>
      <c r="C128" s="249"/>
      <c r="D128" s="250"/>
      <c r="E128" s="229" t="s">
        <v>189</v>
      </c>
      <c r="F128" s="230"/>
      <c r="G128" s="260"/>
      <c r="H128" s="262"/>
      <c r="I128" s="233"/>
      <c r="J128" s="411"/>
      <c r="K128" s="262"/>
      <c r="L128" s="375"/>
      <c r="M128" s="260"/>
      <c r="N128" s="262"/>
      <c r="O128" s="233"/>
      <c r="P128" s="216"/>
      <c r="Q128" s="216"/>
      <c r="R128" s="216"/>
      <c r="S128" s="411"/>
      <c r="T128" s="262"/>
      <c r="U128" s="233"/>
      <c r="V128" s="234"/>
      <c r="W128" s="95"/>
      <c r="X128" s="231"/>
      <c r="Y128" s="246"/>
    </row>
    <row r="129" spans="1:25" ht="15.75" customHeight="1" thickBot="1" x14ac:dyDescent="0.3">
      <c r="A129" s="248">
        <v>2321</v>
      </c>
      <c r="B129" s="293" t="s">
        <v>322</v>
      </c>
      <c r="C129" s="249">
        <v>2</v>
      </c>
      <c r="D129" s="250">
        <v>1</v>
      </c>
      <c r="E129" s="229" t="s">
        <v>355</v>
      </c>
      <c r="F129" s="230"/>
      <c r="G129" s="312">
        <f>SUM(H129:I129)</f>
        <v>0</v>
      </c>
      <c r="H129" s="276"/>
      <c r="I129" s="357"/>
      <c r="J129" s="275">
        <f>SUM(K129:L129)</f>
        <v>0</v>
      </c>
      <c r="K129" s="276"/>
      <c r="L129" s="416"/>
      <c r="M129" s="312">
        <f>SUM(N129:O129)</f>
        <v>0</v>
      </c>
      <c r="N129" s="276"/>
      <c r="O129" s="357"/>
      <c r="P129" s="216">
        <f t="shared" si="41"/>
        <v>0</v>
      </c>
      <c r="Q129" s="216">
        <f t="shared" si="42"/>
        <v>0</v>
      </c>
      <c r="R129" s="216">
        <f t="shared" si="43"/>
        <v>0</v>
      </c>
      <c r="S129" s="275">
        <f>SUM(T129:U129)</f>
        <v>0</v>
      </c>
      <c r="T129" s="276"/>
      <c r="U129" s="357"/>
      <c r="V129" s="277">
        <f>SUM(W129:X129)</f>
        <v>0</v>
      </c>
      <c r="W129" s="111"/>
      <c r="X129" s="274"/>
      <c r="Y129" s="235"/>
    </row>
    <row r="130" spans="1:25" ht="26.25" customHeight="1" x14ac:dyDescent="0.25">
      <c r="A130" s="248">
        <v>2330</v>
      </c>
      <c r="B130" s="293" t="s">
        <v>322</v>
      </c>
      <c r="C130" s="249">
        <v>3</v>
      </c>
      <c r="D130" s="250">
        <v>0</v>
      </c>
      <c r="E130" s="229" t="s">
        <v>356</v>
      </c>
      <c r="F130" s="230"/>
      <c r="G130" s="260">
        <f t="shared" ref="G130:O130" si="90">SUM(G132:G133)</f>
        <v>0</v>
      </c>
      <c r="H130" s="262">
        <f t="shared" si="90"/>
        <v>0</v>
      </c>
      <c r="I130" s="233">
        <f t="shared" si="90"/>
        <v>0</v>
      </c>
      <c r="J130" s="411">
        <f t="shared" si="90"/>
        <v>0</v>
      </c>
      <c r="K130" s="262">
        <f t="shared" si="90"/>
        <v>0</v>
      </c>
      <c r="L130" s="375">
        <f t="shared" si="90"/>
        <v>0</v>
      </c>
      <c r="M130" s="260">
        <f t="shared" si="90"/>
        <v>0</v>
      </c>
      <c r="N130" s="262">
        <f t="shared" si="90"/>
        <v>0</v>
      </c>
      <c r="O130" s="233">
        <f t="shared" si="90"/>
        <v>0</v>
      </c>
      <c r="P130" s="216">
        <f t="shared" si="41"/>
        <v>0</v>
      </c>
      <c r="Q130" s="216">
        <f t="shared" si="42"/>
        <v>0</v>
      </c>
      <c r="R130" s="216">
        <f t="shared" si="43"/>
        <v>0</v>
      </c>
      <c r="S130" s="411">
        <f t="shared" ref="S130:U130" si="91">SUM(S132:S133)</f>
        <v>0</v>
      </c>
      <c r="T130" s="262">
        <f t="shared" si="91"/>
        <v>0</v>
      </c>
      <c r="U130" s="233">
        <f t="shared" si="91"/>
        <v>0</v>
      </c>
      <c r="V130" s="234">
        <f t="shared" ref="V130:X130" si="92">SUM(V132:V133)</f>
        <v>0</v>
      </c>
      <c r="W130" s="95">
        <f t="shared" si="92"/>
        <v>0</v>
      </c>
      <c r="X130" s="231">
        <f t="shared" si="92"/>
        <v>0</v>
      </c>
      <c r="Y130" s="235"/>
    </row>
    <row r="131" spans="1:25" s="247" customFormat="1" ht="16.5" customHeight="1" x14ac:dyDescent="0.25">
      <c r="A131" s="248"/>
      <c r="B131" s="220"/>
      <c r="C131" s="249"/>
      <c r="D131" s="250"/>
      <c r="E131" s="229" t="s">
        <v>189</v>
      </c>
      <c r="F131" s="230"/>
      <c r="G131" s="260"/>
      <c r="H131" s="262"/>
      <c r="I131" s="233"/>
      <c r="J131" s="411"/>
      <c r="K131" s="262"/>
      <c r="L131" s="375"/>
      <c r="M131" s="260"/>
      <c r="N131" s="262"/>
      <c r="O131" s="233"/>
      <c r="P131" s="216"/>
      <c r="Q131" s="216"/>
      <c r="R131" s="216"/>
      <c r="S131" s="411"/>
      <c r="T131" s="262"/>
      <c r="U131" s="233"/>
      <c r="V131" s="234"/>
      <c r="W131" s="95"/>
      <c r="X131" s="231"/>
      <c r="Y131" s="246"/>
    </row>
    <row r="132" spans="1:25" ht="20.25" customHeight="1" thickBot="1" x14ac:dyDescent="0.3">
      <c r="A132" s="248">
        <v>2331</v>
      </c>
      <c r="B132" s="293" t="s">
        <v>322</v>
      </c>
      <c r="C132" s="249">
        <v>3</v>
      </c>
      <c r="D132" s="250">
        <v>1</v>
      </c>
      <c r="E132" s="229" t="s">
        <v>357</v>
      </c>
      <c r="F132" s="230"/>
      <c r="G132" s="312">
        <f>SUM(H132:I132)</f>
        <v>0</v>
      </c>
      <c r="H132" s="276"/>
      <c r="I132" s="357"/>
      <c r="J132" s="275">
        <f>SUM(K132:L132)</f>
        <v>0</v>
      </c>
      <c r="K132" s="276"/>
      <c r="L132" s="416"/>
      <c r="M132" s="312">
        <f>SUM(N132:O132)</f>
        <v>0</v>
      </c>
      <c r="N132" s="276"/>
      <c r="O132" s="357"/>
      <c r="P132" s="216">
        <f t="shared" si="41"/>
        <v>0</v>
      </c>
      <c r="Q132" s="216">
        <f t="shared" si="42"/>
        <v>0</v>
      </c>
      <c r="R132" s="216">
        <f t="shared" si="43"/>
        <v>0</v>
      </c>
      <c r="S132" s="275">
        <f>SUM(T132:U132)</f>
        <v>0</v>
      </c>
      <c r="T132" s="276"/>
      <c r="U132" s="357"/>
      <c r="V132" s="277">
        <f>SUM(W132:X132)</f>
        <v>0</v>
      </c>
      <c r="W132" s="111"/>
      <c r="X132" s="274"/>
      <c r="Y132" s="235"/>
    </row>
    <row r="133" spans="1:25" ht="16.5" thickBot="1" x14ac:dyDescent="0.3">
      <c r="A133" s="248">
        <v>2332</v>
      </c>
      <c r="B133" s="293" t="s">
        <v>322</v>
      </c>
      <c r="C133" s="249">
        <v>3</v>
      </c>
      <c r="D133" s="250">
        <v>2</v>
      </c>
      <c r="E133" s="229" t="s">
        <v>358</v>
      </c>
      <c r="F133" s="230"/>
      <c r="G133" s="312">
        <f>SUM(H133:I133)</f>
        <v>0</v>
      </c>
      <c r="H133" s="276"/>
      <c r="I133" s="357"/>
      <c r="J133" s="275">
        <f>SUM(K133:L133)</f>
        <v>0</v>
      </c>
      <c r="K133" s="276"/>
      <c r="L133" s="416"/>
      <c r="M133" s="312">
        <f>SUM(N133:O133)</f>
        <v>0</v>
      </c>
      <c r="N133" s="276"/>
      <c r="O133" s="357"/>
      <c r="P133" s="216">
        <f t="shared" si="41"/>
        <v>0</v>
      </c>
      <c r="Q133" s="216">
        <f t="shared" si="42"/>
        <v>0</v>
      </c>
      <c r="R133" s="216">
        <f t="shared" si="43"/>
        <v>0</v>
      </c>
      <c r="S133" s="275">
        <f>SUM(T133:U133)</f>
        <v>0</v>
      </c>
      <c r="T133" s="276"/>
      <c r="U133" s="357"/>
      <c r="V133" s="277">
        <f>SUM(W133:X133)</f>
        <v>0</v>
      </c>
      <c r="W133" s="111"/>
      <c r="X133" s="274"/>
      <c r="Y133" s="235"/>
    </row>
    <row r="134" spans="1:25" x14ac:dyDescent="0.25">
      <c r="A134" s="248">
        <v>2340</v>
      </c>
      <c r="B134" s="293" t="s">
        <v>322</v>
      </c>
      <c r="C134" s="249">
        <v>4</v>
      </c>
      <c r="D134" s="250">
        <v>0</v>
      </c>
      <c r="E134" s="229" t="s">
        <v>359</v>
      </c>
      <c r="F134" s="230"/>
      <c r="G134" s="260">
        <f t="shared" ref="G134:L134" si="93">SUM(G136)</f>
        <v>0</v>
      </c>
      <c r="H134" s="262">
        <f t="shared" si="93"/>
        <v>0</v>
      </c>
      <c r="I134" s="233">
        <f t="shared" si="93"/>
        <v>0</v>
      </c>
      <c r="J134" s="411">
        <f t="shared" si="93"/>
        <v>0</v>
      </c>
      <c r="K134" s="262">
        <f t="shared" si="93"/>
        <v>0</v>
      </c>
      <c r="L134" s="375">
        <f t="shared" si="93"/>
        <v>0</v>
      </c>
      <c r="M134" s="260">
        <f t="shared" ref="M134:O134" si="94">SUM(M136)</f>
        <v>0</v>
      </c>
      <c r="N134" s="262">
        <f t="shared" si="94"/>
        <v>0</v>
      </c>
      <c r="O134" s="233">
        <f t="shared" si="94"/>
        <v>0</v>
      </c>
      <c r="P134" s="216">
        <f t="shared" si="41"/>
        <v>0</v>
      </c>
      <c r="Q134" s="216">
        <f t="shared" si="42"/>
        <v>0</v>
      </c>
      <c r="R134" s="216">
        <f t="shared" si="43"/>
        <v>0</v>
      </c>
      <c r="S134" s="411">
        <f t="shared" ref="S134:U134" si="95">SUM(S136)</f>
        <v>0</v>
      </c>
      <c r="T134" s="262">
        <f t="shared" si="95"/>
        <v>0</v>
      </c>
      <c r="U134" s="233">
        <f t="shared" si="95"/>
        <v>0</v>
      </c>
      <c r="V134" s="234">
        <f t="shared" ref="V134:X134" si="96">SUM(V136)</f>
        <v>0</v>
      </c>
      <c r="W134" s="95">
        <f t="shared" si="96"/>
        <v>0</v>
      </c>
      <c r="X134" s="231">
        <f t="shared" si="96"/>
        <v>0</v>
      </c>
      <c r="Y134" s="235"/>
    </row>
    <row r="135" spans="1:25" s="247" customFormat="1" ht="14.25" customHeight="1" x14ac:dyDescent="0.25">
      <c r="A135" s="248"/>
      <c r="B135" s="220"/>
      <c r="C135" s="249"/>
      <c r="D135" s="250"/>
      <c r="E135" s="229" t="s">
        <v>189</v>
      </c>
      <c r="F135" s="230"/>
      <c r="G135" s="260"/>
      <c r="H135" s="262"/>
      <c r="I135" s="233"/>
      <c r="J135" s="411"/>
      <c r="K135" s="262"/>
      <c r="L135" s="375"/>
      <c r="M135" s="260"/>
      <c r="N135" s="262"/>
      <c r="O135" s="233"/>
      <c r="P135" s="216"/>
      <c r="Q135" s="216"/>
      <c r="R135" s="216"/>
      <c r="S135" s="411"/>
      <c r="T135" s="262"/>
      <c r="U135" s="233"/>
      <c r="V135" s="234"/>
      <c r="W135" s="95"/>
      <c r="X135" s="231"/>
      <c r="Y135" s="246"/>
    </row>
    <row r="136" spans="1:25" ht="16.5" thickBot="1" x14ac:dyDescent="0.3">
      <c r="A136" s="248">
        <v>2341</v>
      </c>
      <c r="B136" s="293" t="s">
        <v>322</v>
      </c>
      <c r="C136" s="249">
        <v>4</v>
      </c>
      <c r="D136" s="250">
        <v>1</v>
      </c>
      <c r="E136" s="229" t="s">
        <v>359</v>
      </c>
      <c r="F136" s="230"/>
      <c r="G136" s="312">
        <f>SUM(H136:I136)</f>
        <v>0</v>
      </c>
      <c r="H136" s="276"/>
      <c r="I136" s="357"/>
      <c r="J136" s="275">
        <f>SUM(K136:L136)</f>
        <v>0</v>
      </c>
      <c r="K136" s="276"/>
      <c r="L136" s="416"/>
      <c r="M136" s="312">
        <f>SUM(N136:O136)</f>
        <v>0</v>
      </c>
      <c r="N136" s="276"/>
      <c r="O136" s="357"/>
      <c r="P136" s="216">
        <f t="shared" si="41"/>
        <v>0</v>
      </c>
      <c r="Q136" s="216">
        <f t="shared" si="42"/>
        <v>0</v>
      </c>
      <c r="R136" s="216">
        <f t="shared" si="43"/>
        <v>0</v>
      </c>
      <c r="S136" s="275">
        <f>SUM(T136:U136)</f>
        <v>0</v>
      </c>
      <c r="T136" s="276"/>
      <c r="U136" s="357"/>
      <c r="V136" s="277">
        <f>SUM(W136:X136)</f>
        <v>0</v>
      </c>
      <c r="W136" s="111"/>
      <c r="X136" s="274"/>
      <c r="Y136" s="235"/>
    </row>
    <row r="137" spans="1:25" ht="14.25" customHeight="1" x14ac:dyDescent="0.25">
      <c r="A137" s="248">
        <v>2350</v>
      </c>
      <c r="B137" s="293" t="s">
        <v>322</v>
      </c>
      <c r="C137" s="249">
        <v>5</v>
      </c>
      <c r="D137" s="250">
        <v>0</v>
      </c>
      <c r="E137" s="229" t="s">
        <v>360</v>
      </c>
      <c r="F137" s="230"/>
      <c r="G137" s="260">
        <f t="shared" ref="G137:L137" si="97">SUM(G139)</f>
        <v>0</v>
      </c>
      <c r="H137" s="262">
        <f t="shared" si="97"/>
        <v>0</v>
      </c>
      <c r="I137" s="233">
        <f t="shared" si="97"/>
        <v>0</v>
      </c>
      <c r="J137" s="411">
        <f t="shared" si="97"/>
        <v>0</v>
      </c>
      <c r="K137" s="262">
        <f t="shared" si="97"/>
        <v>0</v>
      </c>
      <c r="L137" s="375">
        <f t="shared" si="97"/>
        <v>0</v>
      </c>
      <c r="M137" s="260">
        <f t="shared" ref="M137:O137" si="98">SUM(M139)</f>
        <v>0</v>
      </c>
      <c r="N137" s="262">
        <f t="shared" si="98"/>
        <v>0</v>
      </c>
      <c r="O137" s="233">
        <f t="shared" si="98"/>
        <v>0</v>
      </c>
      <c r="P137" s="216">
        <f t="shared" si="41"/>
        <v>0</v>
      </c>
      <c r="Q137" s="216">
        <f t="shared" si="42"/>
        <v>0</v>
      </c>
      <c r="R137" s="216">
        <f t="shared" si="43"/>
        <v>0</v>
      </c>
      <c r="S137" s="411">
        <f t="shared" ref="S137:U137" si="99">SUM(S139)</f>
        <v>0</v>
      </c>
      <c r="T137" s="262">
        <f t="shared" si="99"/>
        <v>0</v>
      </c>
      <c r="U137" s="233">
        <f t="shared" si="99"/>
        <v>0</v>
      </c>
      <c r="V137" s="234">
        <f t="shared" ref="V137:X137" si="100">SUM(V139)</f>
        <v>0</v>
      </c>
      <c r="W137" s="95">
        <f t="shared" si="100"/>
        <v>0</v>
      </c>
      <c r="X137" s="231">
        <f t="shared" si="100"/>
        <v>0</v>
      </c>
      <c r="Y137" s="235"/>
    </row>
    <row r="138" spans="1:25" s="247" customFormat="1" ht="14.25" customHeight="1" x14ac:dyDescent="0.25">
      <c r="A138" s="248"/>
      <c r="B138" s="220"/>
      <c r="C138" s="249"/>
      <c r="D138" s="250"/>
      <c r="E138" s="229" t="s">
        <v>189</v>
      </c>
      <c r="F138" s="230"/>
      <c r="G138" s="260"/>
      <c r="H138" s="262"/>
      <c r="I138" s="233"/>
      <c r="J138" s="411"/>
      <c r="K138" s="262"/>
      <c r="L138" s="375"/>
      <c r="M138" s="260"/>
      <c r="N138" s="262"/>
      <c r="O138" s="233"/>
      <c r="P138" s="216"/>
      <c r="Q138" s="216"/>
      <c r="R138" s="216"/>
      <c r="S138" s="411"/>
      <c r="T138" s="262"/>
      <c r="U138" s="233"/>
      <c r="V138" s="234"/>
      <c r="W138" s="95"/>
      <c r="X138" s="231"/>
      <c r="Y138" s="246"/>
    </row>
    <row r="139" spans="1:25" ht="18" customHeight="1" thickBot="1" x14ac:dyDescent="0.3">
      <c r="A139" s="248">
        <v>2351</v>
      </c>
      <c r="B139" s="293" t="s">
        <v>322</v>
      </c>
      <c r="C139" s="249">
        <v>5</v>
      </c>
      <c r="D139" s="250">
        <v>1</v>
      </c>
      <c r="E139" s="229" t="s">
        <v>361</v>
      </c>
      <c r="F139" s="230"/>
      <c r="G139" s="312">
        <f>SUM(H139:I139)</f>
        <v>0</v>
      </c>
      <c r="H139" s="276"/>
      <c r="I139" s="357"/>
      <c r="J139" s="275">
        <f>SUM(K139:L139)</f>
        <v>0</v>
      </c>
      <c r="K139" s="276"/>
      <c r="L139" s="416"/>
      <c r="M139" s="312">
        <f>SUM(N139:O139)</f>
        <v>0</v>
      </c>
      <c r="N139" s="276"/>
      <c r="O139" s="357"/>
      <c r="P139" s="216">
        <f t="shared" si="41"/>
        <v>0</v>
      </c>
      <c r="Q139" s="216">
        <f t="shared" si="42"/>
        <v>0</v>
      </c>
      <c r="R139" s="216">
        <f t="shared" si="43"/>
        <v>0</v>
      </c>
      <c r="S139" s="275">
        <f>SUM(T139:U139)</f>
        <v>0</v>
      </c>
      <c r="T139" s="276"/>
      <c r="U139" s="357"/>
      <c r="V139" s="277">
        <f>SUM(W139:X139)</f>
        <v>0</v>
      </c>
      <c r="W139" s="111"/>
      <c r="X139" s="274"/>
      <c r="Y139" s="235"/>
    </row>
    <row r="140" spans="1:25" ht="39" customHeight="1" x14ac:dyDescent="0.25">
      <c r="A140" s="248">
        <v>2360</v>
      </c>
      <c r="B140" s="293" t="s">
        <v>322</v>
      </c>
      <c r="C140" s="249">
        <v>6</v>
      </c>
      <c r="D140" s="250">
        <v>0</v>
      </c>
      <c r="E140" s="229" t="s">
        <v>362</v>
      </c>
      <c r="F140" s="230"/>
      <c r="G140" s="260">
        <f t="shared" ref="G140:L140" si="101">SUM(G142)</f>
        <v>0</v>
      </c>
      <c r="H140" s="262">
        <f t="shared" si="101"/>
        <v>0</v>
      </c>
      <c r="I140" s="233">
        <f t="shared" si="101"/>
        <v>0</v>
      </c>
      <c r="J140" s="411">
        <f t="shared" si="101"/>
        <v>0</v>
      </c>
      <c r="K140" s="262">
        <f t="shared" si="101"/>
        <v>0</v>
      </c>
      <c r="L140" s="375">
        <f t="shared" si="101"/>
        <v>0</v>
      </c>
      <c r="M140" s="260">
        <f t="shared" ref="M140:O140" si="102">SUM(M142)</f>
        <v>0</v>
      </c>
      <c r="N140" s="262">
        <f t="shared" si="102"/>
        <v>0</v>
      </c>
      <c r="O140" s="233">
        <f t="shared" si="102"/>
        <v>0</v>
      </c>
      <c r="P140" s="216">
        <f t="shared" si="41"/>
        <v>0</v>
      </c>
      <c r="Q140" s="216">
        <f t="shared" si="42"/>
        <v>0</v>
      </c>
      <c r="R140" s="216">
        <f t="shared" si="43"/>
        <v>0</v>
      </c>
      <c r="S140" s="411">
        <f t="shared" ref="S140:U140" si="103">SUM(S142)</f>
        <v>0</v>
      </c>
      <c r="T140" s="262">
        <f t="shared" si="103"/>
        <v>0</v>
      </c>
      <c r="U140" s="233">
        <f t="shared" si="103"/>
        <v>0</v>
      </c>
      <c r="V140" s="234">
        <f t="shared" ref="V140:X140" si="104">SUM(V142)</f>
        <v>0</v>
      </c>
      <c r="W140" s="95">
        <f t="shared" si="104"/>
        <v>0</v>
      </c>
      <c r="X140" s="231">
        <f t="shared" si="104"/>
        <v>0</v>
      </c>
      <c r="Y140" s="235"/>
    </row>
    <row r="141" spans="1:25" s="247" customFormat="1" ht="13.5" customHeight="1" x14ac:dyDescent="0.25">
      <c r="A141" s="248"/>
      <c r="B141" s="220"/>
      <c r="C141" s="249"/>
      <c r="D141" s="250"/>
      <c r="E141" s="229" t="s">
        <v>189</v>
      </c>
      <c r="F141" s="230"/>
      <c r="G141" s="260"/>
      <c r="H141" s="262"/>
      <c r="I141" s="233"/>
      <c r="J141" s="411"/>
      <c r="K141" s="262"/>
      <c r="L141" s="375"/>
      <c r="M141" s="260"/>
      <c r="N141" s="262"/>
      <c r="O141" s="233"/>
      <c r="P141" s="216"/>
      <c r="Q141" s="216"/>
      <c r="R141" s="216"/>
      <c r="S141" s="411"/>
      <c r="T141" s="262"/>
      <c r="U141" s="233"/>
      <c r="V141" s="234"/>
      <c r="W141" s="95"/>
      <c r="X141" s="231"/>
      <c r="Y141" s="246"/>
    </row>
    <row r="142" spans="1:25" ht="42" customHeight="1" thickBot="1" x14ac:dyDescent="0.3">
      <c r="A142" s="248">
        <v>2361</v>
      </c>
      <c r="B142" s="293" t="s">
        <v>322</v>
      </c>
      <c r="C142" s="249">
        <v>6</v>
      </c>
      <c r="D142" s="250">
        <v>1</v>
      </c>
      <c r="E142" s="229" t="s">
        <v>362</v>
      </c>
      <c r="F142" s="230"/>
      <c r="G142" s="312">
        <f>SUM(H142:I142)</f>
        <v>0</v>
      </c>
      <c r="H142" s="276"/>
      <c r="I142" s="357"/>
      <c r="J142" s="275">
        <f>SUM(K142:L142)</f>
        <v>0</v>
      </c>
      <c r="K142" s="276"/>
      <c r="L142" s="416"/>
      <c r="M142" s="312">
        <f>SUM(N142:O142)</f>
        <v>0</v>
      </c>
      <c r="N142" s="276"/>
      <c r="O142" s="357"/>
      <c r="P142" s="216">
        <f t="shared" si="41"/>
        <v>0</v>
      </c>
      <c r="Q142" s="216">
        <f t="shared" si="42"/>
        <v>0</v>
      </c>
      <c r="R142" s="216">
        <f t="shared" si="43"/>
        <v>0</v>
      </c>
      <c r="S142" s="275">
        <f>SUM(T142:U142)</f>
        <v>0</v>
      </c>
      <c r="T142" s="276"/>
      <c r="U142" s="357"/>
      <c r="V142" s="277">
        <f>SUM(W142:X142)</f>
        <v>0</v>
      </c>
      <c r="W142" s="111"/>
      <c r="X142" s="274"/>
      <c r="Y142" s="235"/>
    </row>
    <row r="143" spans="1:25" ht="34.5" customHeight="1" x14ac:dyDescent="0.25">
      <c r="A143" s="248">
        <v>2370</v>
      </c>
      <c r="B143" s="293" t="s">
        <v>322</v>
      </c>
      <c r="C143" s="249">
        <v>7</v>
      </c>
      <c r="D143" s="250">
        <v>0</v>
      </c>
      <c r="E143" s="229" t="s">
        <v>363</v>
      </c>
      <c r="F143" s="230"/>
      <c r="G143" s="260">
        <f t="shared" ref="G143:L143" si="105">SUM(G145)</f>
        <v>0</v>
      </c>
      <c r="H143" s="262">
        <f t="shared" si="105"/>
        <v>0</v>
      </c>
      <c r="I143" s="233">
        <f t="shared" si="105"/>
        <v>0</v>
      </c>
      <c r="J143" s="411">
        <f t="shared" si="105"/>
        <v>0</v>
      </c>
      <c r="K143" s="262">
        <f t="shared" si="105"/>
        <v>0</v>
      </c>
      <c r="L143" s="375">
        <f t="shared" si="105"/>
        <v>0</v>
      </c>
      <c r="M143" s="260">
        <f t="shared" ref="M143:O143" si="106">SUM(M145)</f>
        <v>0</v>
      </c>
      <c r="N143" s="262">
        <f t="shared" si="106"/>
        <v>0</v>
      </c>
      <c r="O143" s="233">
        <f t="shared" si="106"/>
        <v>0</v>
      </c>
      <c r="P143" s="216">
        <f t="shared" si="41"/>
        <v>0</v>
      </c>
      <c r="Q143" s="216">
        <f t="shared" si="42"/>
        <v>0</v>
      </c>
      <c r="R143" s="216">
        <f t="shared" si="43"/>
        <v>0</v>
      </c>
      <c r="S143" s="411">
        <f t="shared" ref="S143:U143" si="107">SUM(S145)</f>
        <v>0</v>
      </c>
      <c r="T143" s="262">
        <f t="shared" si="107"/>
        <v>0</v>
      </c>
      <c r="U143" s="233">
        <f t="shared" si="107"/>
        <v>0</v>
      </c>
      <c r="V143" s="234">
        <f t="shared" ref="V143:X143" si="108">SUM(V145)</f>
        <v>0</v>
      </c>
      <c r="W143" s="95">
        <f t="shared" si="108"/>
        <v>0</v>
      </c>
      <c r="X143" s="231">
        <f t="shared" si="108"/>
        <v>0</v>
      </c>
      <c r="Y143" s="235"/>
    </row>
    <row r="144" spans="1:25" s="247" customFormat="1" ht="12" customHeight="1" x14ac:dyDescent="0.25">
      <c r="A144" s="248"/>
      <c r="B144" s="220"/>
      <c r="C144" s="249"/>
      <c r="D144" s="250"/>
      <c r="E144" s="229" t="s">
        <v>189</v>
      </c>
      <c r="F144" s="230"/>
      <c r="G144" s="260"/>
      <c r="H144" s="262"/>
      <c r="I144" s="233"/>
      <c r="J144" s="411"/>
      <c r="K144" s="262"/>
      <c r="L144" s="375"/>
      <c r="M144" s="260"/>
      <c r="N144" s="262"/>
      <c r="O144" s="233"/>
      <c r="P144" s="216"/>
      <c r="Q144" s="216"/>
      <c r="R144" s="216"/>
      <c r="S144" s="411"/>
      <c r="T144" s="262"/>
      <c r="U144" s="233"/>
      <c r="V144" s="234"/>
      <c r="W144" s="95"/>
      <c r="X144" s="231"/>
      <c r="Y144" s="246"/>
    </row>
    <row r="145" spans="1:25" ht="38.25" customHeight="1" thickBot="1" x14ac:dyDescent="0.3">
      <c r="A145" s="248">
        <v>2371</v>
      </c>
      <c r="B145" s="293" t="s">
        <v>322</v>
      </c>
      <c r="C145" s="249">
        <v>7</v>
      </c>
      <c r="D145" s="250">
        <v>1</v>
      </c>
      <c r="E145" s="229" t="s">
        <v>364</v>
      </c>
      <c r="F145" s="230"/>
      <c r="G145" s="312">
        <f>SUM(H145:I145)</f>
        <v>0</v>
      </c>
      <c r="H145" s="276"/>
      <c r="I145" s="357"/>
      <c r="J145" s="275">
        <f>SUM(K145:L145)</f>
        <v>0</v>
      </c>
      <c r="K145" s="276"/>
      <c r="L145" s="416"/>
      <c r="M145" s="312">
        <f>SUM(N145:O145)</f>
        <v>0</v>
      </c>
      <c r="N145" s="276"/>
      <c r="O145" s="357"/>
      <c r="P145" s="216">
        <f t="shared" si="41"/>
        <v>0</v>
      </c>
      <c r="Q145" s="216">
        <f t="shared" si="42"/>
        <v>0</v>
      </c>
      <c r="R145" s="216">
        <f t="shared" si="43"/>
        <v>0</v>
      </c>
      <c r="S145" s="275">
        <f>SUM(T145:U145)</f>
        <v>0</v>
      </c>
      <c r="T145" s="276"/>
      <c r="U145" s="357"/>
      <c r="V145" s="277">
        <f>SUM(W145:X145)</f>
        <v>0</v>
      </c>
      <c r="W145" s="111"/>
      <c r="X145" s="274"/>
      <c r="Y145" s="235"/>
    </row>
    <row r="146" spans="1:25" s="228" customFormat="1" ht="48.75" customHeight="1" x14ac:dyDescent="0.15">
      <c r="A146" s="248">
        <v>2400</v>
      </c>
      <c r="B146" s="293" t="s">
        <v>197</v>
      </c>
      <c r="C146" s="238">
        <v>0</v>
      </c>
      <c r="D146" s="239">
        <v>0</v>
      </c>
      <c r="E146" s="240" t="s">
        <v>503</v>
      </c>
      <c r="F146" s="212"/>
      <c r="G146" s="353">
        <f t="shared" ref="G146:O146" si="109">SUM(G148,G152,G175,G185,G190,G203,G206,G212,G221)</f>
        <v>902043.7</v>
      </c>
      <c r="H146" s="272">
        <f t="shared" si="109"/>
        <v>152780.5</v>
      </c>
      <c r="I146" s="354">
        <f t="shared" si="109"/>
        <v>749263.20000000007</v>
      </c>
      <c r="J146" s="414">
        <f t="shared" si="109"/>
        <v>644120.70000000007</v>
      </c>
      <c r="K146" s="272">
        <f t="shared" si="109"/>
        <v>80974</v>
      </c>
      <c r="L146" s="420">
        <f t="shared" si="109"/>
        <v>563146.70000000007</v>
      </c>
      <c r="M146" s="353">
        <f t="shared" si="109"/>
        <v>773200</v>
      </c>
      <c r="N146" s="272">
        <f t="shared" si="109"/>
        <v>82000</v>
      </c>
      <c r="O146" s="354">
        <f t="shared" si="109"/>
        <v>691200</v>
      </c>
      <c r="P146" s="216">
        <f t="shared" si="41"/>
        <v>129079.29999999993</v>
      </c>
      <c r="Q146" s="216">
        <f t="shared" si="42"/>
        <v>1026</v>
      </c>
      <c r="R146" s="216">
        <f t="shared" si="43"/>
        <v>128053.29999999993</v>
      </c>
      <c r="S146" s="414">
        <f t="shared" ref="S146:U146" si="110">SUM(S148,S152,S175,S185,S190,S203,S206,S212,S221)</f>
        <v>603500</v>
      </c>
      <c r="T146" s="272">
        <f t="shared" si="110"/>
        <v>83500</v>
      </c>
      <c r="U146" s="354">
        <f t="shared" si="110"/>
        <v>520000</v>
      </c>
      <c r="V146" s="245">
        <f t="shared" ref="V146:X146" si="111">SUM(V148,V152,V175,V185,V190,V203,V206,V212,V221)</f>
        <v>613500</v>
      </c>
      <c r="W146" s="242">
        <f t="shared" si="111"/>
        <v>83500</v>
      </c>
      <c r="X146" s="243">
        <f t="shared" si="111"/>
        <v>530000</v>
      </c>
      <c r="Y146" s="227"/>
    </row>
    <row r="147" spans="1:25" ht="18" customHeight="1" x14ac:dyDescent="0.25">
      <c r="A147" s="219"/>
      <c r="B147" s="220"/>
      <c r="C147" s="221"/>
      <c r="D147" s="222"/>
      <c r="E147" s="229" t="s">
        <v>5</v>
      </c>
      <c r="F147" s="230"/>
      <c r="G147" s="360"/>
      <c r="H147" s="291"/>
      <c r="I147" s="361"/>
      <c r="J147" s="419"/>
      <c r="K147" s="291"/>
      <c r="L147" s="400"/>
      <c r="M147" s="360"/>
      <c r="N147" s="291"/>
      <c r="O147" s="361"/>
      <c r="P147" s="216"/>
      <c r="Q147" s="216"/>
      <c r="R147" s="216"/>
      <c r="S147" s="419"/>
      <c r="T147" s="291"/>
      <c r="U147" s="361"/>
      <c r="V147" s="292"/>
      <c r="W147" s="165"/>
      <c r="X147" s="172"/>
      <c r="Y147" s="235"/>
    </row>
    <row r="148" spans="1:25" ht="36.75" customHeight="1" x14ac:dyDescent="0.25">
      <c r="A148" s="248">
        <v>2410</v>
      </c>
      <c r="B148" s="293" t="s">
        <v>197</v>
      </c>
      <c r="C148" s="249">
        <v>1</v>
      </c>
      <c r="D148" s="250">
        <v>0</v>
      </c>
      <c r="E148" s="229" t="s">
        <v>198</v>
      </c>
      <c r="F148" s="230"/>
      <c r="G148" s="260">
        <f t="shared" ref="G148:O148" si="112">SUM(G150:G151)</f>
        <v>0</v>
      </c>
      <c r="H148" s="262">
        <f t="shared" si="112"/>
        <v>0</v>
      </c>
      <c r="I148" s="233">
        <f t="shared" si="112"/>
        <v>0</v>
      </c>
      <c r="J148" s="411">
        <f t="shared" si="112"/>
        <v>0</v>
      </c>
      <c r="K148" s="262">
        <f t="shared" si="112"/>
        <v>0</v>
      </c>
      <c r="L148" s="375">
        <f t="shared" si="112"/>
        <v>0</v>
      </c>
      <c r="M148" s="260">
        <f t="shared" si="112"/>
        <v>0</v>
      </c>
      <c r="N148" s="262">
        <f t="shared" si="112"/>
        <v>0</v>
      </c>
      <c r="O148" s="233">
        <f t="shared" si="112"/>
        <v>0</v>
      </c>
      <c r="P148" s="216">
        <f t="shared" ref="P148:P224" si="113">M148-J148</f>
        <v>0</v>
      </c>
      <c r="Q148" s="216">
        <f t="shared" ref="Q148:Q224" si="114">N148-K148</f>
        <v>0</v>
      </c>
      <c r="R148" s="216">
        <f t="shared" ref="R148:R224" si="115">O148-L148</f>
        <v>0</v>
      </c>
      <c r="S148" s="411">
        <f t="shared" ref="S148:U148" si="116">SUM(S150:S151)</f>
        <v>0</v>
      </c>
      <c r="T148" s="262">
        <f t="shared" si="116"/>
        <v>0</v>
      </c>
      <c r="U148" s="233">
        <f t="shared" si="116"/>
        <v>0</v>
      </c>
      <c r="V148" s="234">
        <f t="shared" ref="V148:X148" si="117">SUM(V150:V151)</f>
        <v>0</v>
      </c>
      <c r="W148" s="95">
        <f t="shared" si="117"/>
        <v>0</v>
      </c>
      <c r="X148" s="231">
        <f t="shared" si="117"/>
        <v>0</v>
      </c>
      <c r="Y148" s="235"/>
    </row>
    <row r="149" spans="1:25" s="247" customFormat="1" ht="13.5" customHeight="1" x14ac:dyDescent="0.25">
      <c r="A149" s="248"/>
      <c r="B149" s="220"/>
      <c r="C149" s="249"/>
      <c r="D149" s="250"/>
      <c r="E149" s="229" t="s">
        <v>189</v>
      </c>
      <c r="F149" s="230"/>
      <c r="G149" s="260"/>
      <c r="H149" s="262"/>
      <c r="I149" s="233"/>
      <c r="J149" s="411"/>
      <c r="K149" s="262"/>
      <c r="L149" s="375"/>
      <c r="M149" s="260"/>
      <c r="N149" s="262"/>
      <c r="O149" s="233"/>
      <c r="P149" s="216"/>
      <c r="Q149" s="216"/>
      <c r="R149" s="216"/>
      <c r="S149" s="411"/>
      <c r="T149" s="262"/>
      <c r="U149" s="233"/>
      <c r="V149" s="234"/>
      <c r="W149" s="95"/>
      <c r="X149" s="231"/>
      <c r="Y149" s="246"/>
    </row>
    <row r="150" spans="1:25" ht="29.25" customHeight="1" thickBot="1" x14ac:dyDescent="0.3">
      <c r="A150" s="248">
        <v>2411</v>
      </c>
      <c r="B150" s="293" t="s">
        <v>197</v>
      </c>
      <c r="C150" s="249">
        <v>1</v>
      </c>
      <c r="D150" s="250">
        <v>1</v>
      </c>
      <c r="E150" s="229" t="s">
        <v>365</v>
      </c>
      <c r="F150" s="230"/>
      <c r="G150" s="312">
        <f>SUM(H150:I150)</f>
        <v>0</v>
      </c>
      <c r="H150" s="276"/>
      <c r="I150" s="357"/>
      <c r="J150" s="275">
        <f>SUM(K150:L150)</f>
        <v>0</v>
      </c>
      <c r="K150" s="276"/>
      <c r="L150" s="416"/>
      <c r="M150" s="312">
        <f>SUM(N150:O150)</f>
        <v>0</v>
      </c>
      <c r="N150" s="276"/>
      <c r="O150" s="357"/>
      <c r="P150" s="216">
        <f t="shared" si="113"/>
        <v>0</v>
      </c>
      <c r="Q150" s="216">
        <f t="shared" si="114"/>
        <v>0</v>
      </c>
      <c r="R150" s="216">
        <f t="shared" si="115"/>
        <v>0</v>
      </c>
      <c r="S150" s="275">
        <f>SUM(T150:U150)</f>
        <v>0</v>
      </c>
      <c r="T150" s="276"/>
      <c r="U150" s="357"/>
      <c r="V150" s="277">
        <f>SUM(W150:X150)</f>
        <v>0</v>
      </c>
      <c r="W150" s="111"/>
      <c r="X150" s="274"/>
      <c r="Y150" s="235"/>
    </row>
    <row r="151" spans="1:25" ht="36.75" customHeight="1" thickBot="1" x14ac:dyDescent="0.3">
      <c r="A151" s="248">
        <v>2412</v>
      </c>
      <c r="B151" s="293" t="s">
        <v>197</v>
      </c>
      <c r="C151" s="249">
        <v>1</v>
      </c>
      <c r="D151" s="250">
        <v>2</v>
      </c>
      <c r="E151" s="229" t="s">
        <v>366</v>
      </c>
      <c r="F151" s="230"/>
      <c r="G151" s="312">
        <f>SUM(H151:I151)</f>
        <v>0</v>
      </c>
      <c r="H151" s="276"/>
      <c r="I151" s="357"/>
      <c r="J151" s="275">
        <f>SUM(K151:L151)</f>
        <v>0</v>
      </c>
      <c r="K151" s="276"/>
      <c r="L151" s="416"/>
      <c r="M151" s="312">
        <f>SUM(N151:O151)</f>
        <v>0</v>
      </c>
      <c r="N151" s="276"/>
      <c r="O151" s="357"/>
      <c r="P151" s="216">
        <f t="shared" si="113"/>
        <v>0</v>
      </c>
      <c r="Q151" s="216">
        <f t="shared" si="114"/>
        <v>0</v>
      </c>
      <c r="R151" s="216">
        <f t="shared" si="115"/>
        <v>0</v>
      </c>
      <c r="S151" s="275">
        <f>SUM(T151:U151)</f>
        <v>0</v>
      </c>
      <c r="T151" s="276"/>
      <c r="U151" s="357"/>
      <c r="V151" s="277">
        <f>SUM(W151:X151)</f>
        <v>0</v>
      </c>
      <c r="W151" s="111"/>
      <c r="X151" s="274"/>
      <c r="Y151" s="235"/>
    </row>
    <row r="152" spans="1:25" ht="40.5" customHeight="1" thickBot="1" x14ac:dyDescent="0.3">
      <c r="A152" s="236">
        <v>2420</v>
      </c>
      <c r="B152" s="294" t="s">
        <v>197</v>
      </c>
      <c r="C152" s="238">
        <v>2</v>
      </c>
      <c r="D152" s="239">
        <v>0</v>
      </c>
      <c r="E152" s="240" t="s">
        <v>199</v>
      </c>
      <c r="F152" s="212"/>
      <c r="G152" s="296">
        <f>SUM(H152:I152)</f>
        <v>196129.6</v>
      </c>
      <c r="H152" s="272">
        <f>SUM(H154,H168,H169,H170)</f>
        <v>110849.3</v>
      </c>
      <c r="I152" s="272">
        <f>SUM(I154,I168,I169,I170)</f>
        <v>85280.3</v>
      </c>
      <c r="J152" s="296">
        <f>SUM(K152:L152)</f>
        <v>23800.400000000001</v>
      </c>
      <c r="K152" s="272">
        <f>SUM(K154,K168,K169,K170)</f>
        <v>16000</v>
      </c>
      <c r="L152" s="420">
        <f>SUM(L154,L168,L169,L170)</f>
        <v>7800.4</v>
      </c>
      <c r="M152" s="362">
        <f>SUM(N152:O152)</f>
        <v>356900</v>
      </c>
      <c r="N152" s="272">
        <f>SUM(N154,N168,N169,N170)</f>
        <v>16000</v>
      </c>
      <c r="O152" s="354">
        <f>SUM(O154,O168,O169,O170)</f>
        <v>340900</v>
      </c>
      <c r="P152" s="216">
        <f t="shared" si="113"/>
        <v>333099.59999999998</v>
      </c>
      <c r="Q152" s="216">
        <f t="shared" si="114"/>
        <v>0</v>
      </c>
      <c r="R152" s="216">
        <f t="shared" si="115"/>
        <v>333099.59999999998</v>
      </c>
      <c r="S152" s="296">
        <f>SUM(T152:U152)</f>
        <v>97500</v>
      </c>
      <c r="T152" s="272">
        <f>SUM(T154,T168,T169,T170)</f>
        <v>17500</v>
      </c>
      <c r="U152" s="354">
        <f>SUM(U154,U168,U169,U170)</f>
        <v>80000</v>
      </c>
      <c r="V152" s="295">
        <f>SUM(W152:X152)</f>
        <v>167500</v>
      </c>
      <c r="W152" s="242">
        <f>SUM(W154,W168,W169,W170)</f>
        <v>17500</v>
      </c>
      <c r="X152" s="243">
        <f>SUM(X154,X168,X169,X170)</f>
        <v>150000</v>
      </c>
      <c r="Y152" s="235"/>
    </row>
    <row r="153" spans="1:25" s="247" customFormat="1" ht="13.5" customHeight="1" x14ac:dyDescent="0.25">
      <c r="A153" s="248"/>
      <c r="B153" s="220"/>
      <c r="C153" s="249"/>
      <c r="D153" s="250"/>
      <c r="E153" s="229" t="s">
        <v>189</v>
      </c>
      <c r="F153" s="230"/>
      <c r="G153" s="260"/>
      <c r="H153" s="262"/>
      <c r="I153" s="233"/>
      <c r="J153" s="411"/>
      <c r="K153" s="262"/>
      <c r="L153" s="375"/>
      <c r="M153" s="260"/>
      <c r="N153" s="262"/>
      <c r="O153" s="233"/>
      <c r="P153" s="216"/>
      <c r="Q153" s="216"/>
      <c r="R153" s="216"/>
      <c r="S153" s="411"/>
      <c r="T153" s="262"/>
      <c r="U153" s="233"/>
      <c r="V153" s="234"/>
      <c r="W153" s="95"/>
      <c r="X153" s="231"/>
      <c r="Y153" s="246"/>
    </row>
    <row r="154" spans="1:25" ht="16.5" customHeight="1" thickBot="1" x14ac:dyDescent="0.3">
      <c r="A154" s="248">
        <v>2421</v>
      </c>
      <c r="B154" s="293" t="s">
        <v>197</v>
      </c>
      <c r="C154" s="249">
        <v>2</v>
      </c>
      <c r="D154" s="250">
        <v>1</v>
      </c>
      <c r="E154" s="229" t="s">
        <v>367</v>
      </c>
      <c r="F154" s="230"/>
      <c r="G154" s="312">
        <f t="shared" ref="G154:G175" si="118">SUM(H154:I154)</f>
        <v>98489</v>
      </c>
      <c r="H154" s="276">
        <v>98489</v>
      </c>
      <c r="I154" s="276">
        <v>0</v>
      </c>
      <c r="J154" s="275">
        <f t="shared" ref="J154:J175" si="119">SUM(K154:L154)</f>
        <v>0</v>
      </c>
      <c r="K154" s="276">
        <f>SUM(K156:K162)</f>
        <v>0</v>
      </c>
      <c r="L154" s="276">
        <f>SUM(L156:L162)</f>
        <v>0</v>
      </c>
      <c r="M154" s="312">
        <f t="shared" ref="M154:M173" si="120">SUM(N154:O154)</f>
        <v>0</v>
      </c>
      <c r="N154" s="276">
        <f>SUM(N156:N162)</f>
        <v>0</v>
      </c>
      <c r="O154" s="276">
        <f>SUM(O156:O162)</f>
        <v>0</v>
      </c>
      <c r="P154" s="216">
        <f t="shared" si="113"/>
        <v>0</v>
      </c>
      <c r="Q154" s="216">
        <f t="shared" si="114"/>
        <v>0</v>
      </c>
      <c r="R154" s="216">
        <f t="shared" si="115"/>
        <v>0</v>
      </c>
      <c r="S154" s="275">
        <f t="shared" ref="S154:S173" si="121">SUM(T154:U154)</f>
        <v>0</v>
      </c>
      <c r="T154" s="276">
        <f>SUM(T156:T162)</f>
        <v>0</v>
      </c>
      <c r="U154" s="358">
        <f>SUM(U155,U163,U166)</f>
        <v>0</v>
      </c>
      <c r="V154" s="277">
        <f t="shared" ref="V154:V175" si="122">SUM(W154:X154)</f>
        <v>0</v>
      </c>
      <c r="W154" s="111">
        <f>SUM(W156:W162)</f>
        <v>0</v>
      </c>
      <c r="X154" s="278">
        <f>SUM(X155,X163,X166)</f>
        <v>0</v>
      </c>
      <c r="Y154" s="235"/>
    </row>
    <row r="155" spans="1:25" ht="18.75" customHeight="1" thickBot="1" x14ac:dyDescent="0.3">
      <c r="A155" s="248"/>
      <c r="B155" s="293" t="s">
        <v>197</v>
      </c>
      <c r="C155" s="249" t="s">
        <v>194</v>
      </c>
      <c r="D155" s="250" t="s">
        <v>188</v>
      </c>
      <c r="E155" s="229" t="s">
        <v>562</v>
      </c>
      <c r="F155" s="298"/>
      <c r="G155" s="312">
        <f t="shared" si="118"/>
        <v>0</v>
      </c>
      <c r="H155" s="276"/>
      <c r="I155" s="358">
        <f t="shared" ref="I155:L155" si="123">SUM(I156)</f>
        <v>0</v>
      </c>
      <c r="J155" s="275"/>
      <c r="K155" s="276"/>
      <c r="L155" s="418">
        <f t="shared" si="123"/>
        <v>0</v>
      </c>
      <c r="M155" s="312">
        <f t="shared" si="120"/>
        <v>0</v>
      </c>
      <c r="N155" s="276"/>
      <c r="O155" s="358">
        <f>SUM(O156)</f>
        <v>0</v>
      </c>
      <c r="P155" s="216">
        <f t="shared" si="113"/>
        <v>0</v>
      </c>
      <c r="Q155" s="216">
        <f t="shared" si="114"/>
        <v>0</v>
      </c>
      <c r="R155" s="216">
        <f t="shared" si="115"/>
        <v>0</v>
      </c>
      <c r="S155" s="275">
        <f t="shared" si="121"/>
        <v>0</v>
      </c>
      <c r="T155" s="276">
        <f>SUM(T156)</f>
        <v>0</v>
      </c>
      <c r="U155" s="358">
        <f>SUM(U156)</f>
        <v>0</v>
      </c>
      <c r="V155" s="277">
        <f t="shared" si="122"/>
        <v>0</v>
      </c>
      <c r="W155" s="111">
        <f>SUM(W156)</f>
        <v>0</v>
      </c>
      <c r="X155" s="278">
        <f>SUM(X156)</f>
        <v>0</v>
      </c>
      <c r="Y155" s="235"/>
    </row>
    <row r="156" spans="1:25" ht="25.5" customHeight="1" thickBot="1" x14ac:dyDescent="0.3">
      <c r="A156" s="248"/>
      <c r="B156" s="293"/>
      <c r="C156" s="249"/>
      <c r="D156" s="250"/>
      <c r="E156" s="259" t="s">
        <v>498</v>
      </c>
      <c r="F156" s="299" t="s">
        <v>239</v>
      </c>
      <c r="G156" s="312">
        <f t="shared" si="118"/>
        <v>2868.6</v>
      </c>
      <c r="H156" s="276">
        <v>2868.6</v>
      </c>
      <c r="I156" s="357"/>
      <c r="J156" s="275">
        <f t="shared" si="119"/>
        <v>0</v>
      </c>
      <c r="K156" s="276">
        <v>0</v>
      </c>
      <c r="L156" s="416"/>
      <c r="M156" s="312">
        <f t="shared" si="120"/>
        <v>0</v>
      </c>
      <c r="N156" s="276">
        <v>0</v>
      </c>
      <c r="O156" s="357">
        <v>0</v>
      </c>
      <c r="P156" s="216">
        <f t="shared" si="113"/>
        <v>0</v>
      </c>
      <c r="Q156" s="216">
        <f t="shared" si="114"/>
        <v>0</v>
      </c>
      <c r="R156" s="216">
        <f t="shared" si="115"/>
        <v>0</v>
      </c>
      <c r="S156" s="275">
        <f t="shared" si="121"/>
        <v>0</v>
      </c>
      <c r="T156" s="276">
        <v>0</v>
      </c>
      <c r="U156" s="357">
        <v>0</v>
      </c>
      <c r="V156" s="277">
        <f t="shared" si="122"/>
        <v>0</v>
      </c>
      <c r="W156" s="111">
        <v>0</v>
      </c>
      <c r="X156" s="274">
        <v>0</v>
      </c>
      <c r="Y156" s="235"/>
    </row>
    <row r="157" spans="1:25" ht="25.5" customHeight="1" thickBot="1" x14ac:dyDescent="0.3">
      <c r="A157" s="248"/>
      <c r="B157" s="293"/>
      <c r="C157" s="249"/>
      <c r="D157" s="250"/>
      <c r="E157" s="259" t="s">
        <v>598</v>
      </c>
      <c r="F157" s="299" t="s">
        <v>597</v>
      </c>
      <c r="G157" s="312">
        <f t="shared" si="118"/>
        <v>95620.4</v>
      </c>
      <c r="H157" s="276">
        <v>95620.4</v>
      </c>
      <c r="I157" s="357"/>
      <c r="J157" s="275">
        <f t="shared" si="119"/>
        <v>0</v>
      </c>
      <c r="K157" s="276">
        <v>0</v>
      </c>
      <c r="L157" s="416"/>
      <c r="M157" s="312">
        <f t="shared" si="120"/>
        <v>0</v>
      </c>
      <c r="N157" s="276">
        <v>0</v>
      </c>
      <c r="O157" s="357">
        <v>0</v>
      </c>
      <c r="P157" s="216"/>
      <c r="Q157" s="216"/>
      <c r="R157" s="216"/>
      <c r="S157" s="275">
        <f t="shared" si="121"/>
        <v>0</v>
      </c>
      <c r="T157" s="276">
        <v>0</v>
      </c>
      <c r="U157" s="357">
        <v>0</v>
      </c>
      <c r="V157" s="277">
        <f t="shared" si="122"/>
        <v>0</v>
      </c>
      <c r="W157" s="111">
        <v>0</v>
      </c>
      <c r="X157" s="274">
        <v>0</v>
      </c>
      <c r="Y157" s="235"/>
    </row>
    <row r="158" spans="1:25" ht="25.5" customHeight="1" thickBot="1" x14ac:dyDescent="0.3">
      <c r="A158" s="248"/>
      <c r="B158" s="293"/>
      <c r="C158" s="249"/>
      <c r="D158" s="250"/>
      <c r="E158" s="300" t="s">
        <v>558</v>
      </c>
      <c r="F158" s="299" t="s">
        <v>254</v>
      </c>
      <c r="G158" s="312">
        <f t="shared" si="118"/>
        <v>0</v>
      </c>
      <c r="H158" s="276"/>
      <c r="I158" s="357"/>
      <c r="J158" s="275">
        <f t="shared" si="119"/>
        <v>0</v>
      </c>
      <c r="K158" s="276">
        <v>0</v>
      </c>
      <c r="L158" s="416"/>
      <c r="M158" s="312">
        <f t="shared" si="120"/>
        <v>0</v>
      </c>
      <c r="N158" s="276">
        <v>0</v>
      </c>
      <c r="O158" s="357">
        <v>0</v>
      </c>
      <c r="P158" s="216"/>
      <c r="Q158" s="216"/>
      <c r="R158" s="216"/>
      <c r="S158" s="275">
        <f t="shared" si="121"/>
        <v>0</v>
      </c>
      <c r="T158" s="276">
        <v>0</v>
      </c>
      <c r="U158" s="357">
        <v>0</v>
      </c>
      <c r="V158" s="277">
        <f t="shared" si="122"/>
        <v>0</v>
      </c>
      <c r="W158" s="111">
        <v>0</v>
      </c>
      <c r="X158" s="274">
        <v>0</v>
      </c>
      <c r="Y158" s="235"/>
    </row>
    <row r="159" spans="1:25" ht="25.5" customHeight="1" thickBot="1" x14ac:dyDescent="0.3">
      <c r="A159" s="248"/>
      <c r="B159" s="293"/>
      <c r="C159" s="249"/>
      <c r="D159" s="250"/>
      <c r="E159" s="300" t="s">
        <v>557</v>
      </c>
      <c r="F159" s="299" t="s">
        <v>255</v>
      </c>
      <c r="G159" s="312">
        <f t="shared" si="118"/>
        <v>0</v>
      </c>
      <c r="H159" s="276"/>
      <c r="I159" s="357"/>
      <c r="J159" s="275">
        <f t="shared" si="119"/>
        <v>0</v>
      </c>
      <c r="K159" s="276">
        <v>0</v>
      </c>
      <c r="L159" s="416"/>
      <c r="M159" s="312">
        <f t="shared" si="120"/>
        <v>0</v>
      </c>
      <c r="N159" s="276">
        <v>0</v>
      </c>
      <c r="O159" s="357">
        <v>0</v>
      </c>
      <c r="P159" s="216"/>
      <c r="Q159" s="216"/>
      <c r="R159" s="216"/>
      <c r="S159" s="275">
        <f t="shared" si="121"/>
        <v>0</v>
      </c>
      <c r="T159" s="276">
        <v>0</v>
      </c>
      <c r="U159" s="357">
        <v>0</v>
      </c>
      <c r="V159" s="277">
        <f t="shared" si="122"/>
        <v>0</v>
      </c>
      <c r="W159" s="111">
        <v>0</v>
      </c>
      <c r="X159" s="274">
        <v>0</v>
      </c>
      <c r="Y159" s="235"/>
    </row>
    <row r="160" spans="1:25" ht="25.5" customHeight="1" thickBot="1" x14ac:dyDescent="0.3">
      <c r="A160" s="248"/>
      <c r="B160" s="293"/>
      <c r="C160" s="249"/>
      <c r="D160" s="250"/>
      <c r="E160" s="300" t="s">
        <v>559</v>
      </c>
      <c r="F160" s="299" t="s">
        <v>309</v>
      </c>
      <c r="G160" s="312">
        <f t="shared" si="118"/>
        <v>0</v>
      </c>
      <c r="H160" s="276"/>
      <c r="I160" s="357"/>
      <c r="J160" s="275">
        <f t="shared" si="119"/>
        <v>0</v>
      </c>
      <c r="K160" s="276">
        <v>0</v>
      </c>
      <c r="L160" s="416"/>
      <c r="M160" s="312">
        <f t="shared" si="120"/>
        <v>0</v>
      </c>
      <c r="N160" s="276">
        <v>0</v>
      </c>
      <c r="O160" s="357">
        <v>0</v>
      </c>
      <c r="P160" s="216"/>
      <c r="Q160" s="216"/>
      <c r="R160" s="216"/>
      <c r="S160" s="275">
        <f t="shared" si="121"/>
        <v>0</v>
      </c>
      <c r="T160" s="276">
        <v>0</v>
      </c>
      <c r="U160" s="357">
        <v>0</v>
      </c>
      <c r="V160" s="277">
        <f t="shared" si="122"/>
        <v>0</v>
      </c>
      <c r="W160" s="111">
        <v>0</v>
      </c>
      <c r="X160" s="274">
        <v>0</v>
      </c>
      <c r="Y160" s="235"/>
    </row>
    <row r="161" spans="1:25" ht="25.5" customHeight="1" thickBot="1" x14ac:dyDescent="0.3">
      <c r="A161" s="248"/>
      <c r="B161" s="293"/>
      <c r="C161" s="249"/>
      <c r="D161" s="250"/>
      <c r="E161" s="300" t="s">
        <v>560</v>
      </c>
      <c r="F161" s="299" t="s">
        <v>260</v>
      </c>
      <c r="G161" s="312">
        <f t="shared" si="118"/>
        <v>0</v>
      </c>
      <c r="H161" s="276"/>
      <c r="I161" s="357"/>
      <c r="J161" s="275">
        <f t="shared" si="119"/>
        <v>0</v>
      </c>
      <c r="K161" s="276">
        <v>0</v>
      </c>
      <c r="L161" s="416"/>
      <c r="M161" s="312">
        <f t="shared" si="120"/>
        <v>0</v>
      </c>
      <c r="N161" s="276">
        <v>0</v>
      </c>
      <c r="O161" s="357">
        <v>0</v>
      </c>
      <c r="P161" s="216"/>
      <c r="Q161" s="216"/>
      <c r="R161" s="216"/>
      <c r="S161" s="275">
        <f t="shared" si="121"/>
        <v>0</v>
      </c>
      <c r="T161" s="276">
        <v>0</v>
      </c>
      <c r="U161" s="357">
        <v>0</v>
      </c>
      <c r="V161" s="277">
        <f t="shared" si="122"/>
        <v>0</v>
      </c>
      <c r="W161" s="111">
        <v>0</v>
      </c>
      <c r="X161" s="274">
        <v>0</v>
      </c>
      <c r="Y161" s="235"/>
    </row>
    <row r="162" spans="1:25" ht="25.5" customHeight="1" thickBot="1" x14ac:dyDescent="0.3">
      <c r="A162" s="248"/>
      <c r="B162" s="293"/>
      <c r="C162" s="249"/>
      <c r="D162" s="250"/>
      <c r="E162" s="300" t="s">
        <v>561</v>
      </c>
      <c r="F162" s="299" t="s">
        <v>261</v>
      </c>
      <c r="G162" s="312">
        <f t="shared" si="118"/>
        <v>0</v>
      </c>
      <c r="H162" s="276"/>
      <c r="I162" s="357"/>
      <c r="J162" s="275">
        <f t="shared" si="119"/>
        <v>0</v>
      </c>
      <c r="K162" s="276">
        <v>0</v>
      </c>
      <c r="L162" s="416"/>
      <c r="M162" s="312">
        <f t="shared" si="120"/>
        <v>0</v>
      </c>
      <c r="N162" s="276">
        <v>0</v>
      </c>
      <c r="O162" s="357">
        <v>0</v>
      </c>
      <c r="P162" s="216"/>
      <c r="Q162" s="216"/>
      <c r="R162" s="216"/>
      <c r="S162" s="275">
        <f t="shared" si="121"/>
        <v>0</v>
      </c>
      <c r="T162" s="276">
        <v>0</v>
      </c>
      <c r="U162" s="357">
        <v>0</v>
      </c>
      <c r="V162" s="277">
        <f t="shared" si="122"/>
        <v>0</v>
      </c>
      <c r="W162" s="111">
        <v>0</v>
      </c>
      <c r="X162" s="274">
        <v>0</v>
      </c>
      <c r="Y162" s="235"/>
    </row>
    <row r="163" spans="1:25" ht="29.25" customHeight="1" thickBot="1" x14ac:dyDescent="0.3">
      <c r="A163" s="248"/>
      <c r="B163" s="293" t="s">
        <v>197</v>
      </c>
      <c r="C163" s="249" t="s">
        <v>194</v>
      </c>
      <c r="D163" s="250" t="s">
        <v>188</v>
      </c>
      <c r="E163" s="300" t="s">
        <v>368</v>
      </c>
      <c r="F163" s="299"/>
      <c r="G163" s="312">
        <f t="shared" si="118"/>
        <v>0</v>
      </c>
      <c r="H163" s="276">
        <f>SUM(H164,H165)</f>
        <v>0</v>
      </c>
      <c r="I163" s="358">
        <f>SUM(I164,I165)</f>
        <v>0</v>
      </c>
      <c r="J163" s="275">
        <f t="shared" si="119"/>
        <v>0</v>
      </c>
      <c r="K163" s="276">
        <f>SUM(K164,K165)</f>
        <v>0</v>
      </c>
      <c r="L163" s="418">
        <f>SUM(L164,L165)</f>
        <v>0</v>
      </c>
      <c r="M163" s="312">
        <f t="shared" si="120"/>
        <v>0</v>
      </c>
      <c r="N163" s="276">
        <f>SUM(N164,N165)</f>
        <v>0</v>
      </c>
      <c r="O163" s="358">
        <f>SUM(O164,O165)</f>
        <v>0</v>
      </c>
      <c r="P163" s="216">
        <f t="shared" si="113"/>
        <v>0</v>
      </c>
      <c r="Q163" s="216">
        <f t="shared" si="114"/>
        <v>0</v>
      </c>
      <c r="R163" s="216">
        <f t="shared" si="115"/>
        <v>0</v>
      </c>
      <c r="S163" s="275">
        <f t="shared" si="121"/>
        <v>0</v>
      </c>
      <c r="T163" s="276">
        <f>SUM(T164,T165)</f>
        <v>0</v>
      </c>
      <c r="U163" s="358">
        <f>SUM(U164,U165)</f>
        <v>0</v>
      </c>
      <c r="V163" s="277">
        <f t="shared" si="122"/>
        <v>0</v>
      </c>
      <c r="W163" s="111">
        <f>SUM(W164,W165)</f>
        <v>0</v>
      </c>
      <c r="X163" s="278">
        <f>SUM(X164,X165)</f>
        <v>0</v>
      </c>
      <c r="Y163" s="235"/>
    </row>
    <row r="164" spans="1:25" ht="33" customHeight="1" thickBot="1" x14ac:dyDescent="0.3">
      <c r="A164" s="248"/>
      <c r="B164" s="293"/>
      <c r="C164" s="249"/>
      <c r="D164" s="249"/>
      <c r="E164" s="300" t="s">
        <v>473</v>
      </c>
      <c r="F164" s="301" t="s">
        <v>255</v>
      </c>
      <c r="G164" s="312">
        <f t="shared" si="118"/>
        <v>0</v>
      </c>
      <c r="H164" s="276"/>
      <c r="I164" s="357"/>
      <c r="J164" s="275">
        <f t="shared" si="119"/>
        <v>0</v>
      </c>
      <c r="K164" s="276"/>
      <c r="L164" s="416"/>
      <c r="M164" s="312">
        <f t="shared" si="120"/>
        <v>0</v>
      </c>
      <c r="N164" s="276"/>
      <c r="O164" s="357"/>
      <c r="P164" s="216">
        <f t="shared" si="113"/>
        <v>0</v>
      </c>
      <c r="Q164" s="216">
        <f t="shared" si="114"/>
        <v>0</v>
      </c>
      <c r="R164" s="216">
        <f t="shared" si="115"/>
        <v>0</v>
      </c>
      <c r="S164" s="275">
        <f t="shared" si="121"/>
        <v>0</v>
      </c>
      <c r="T164" s="276"/>
      <c r="U164" s="357"/>
      <c r="V164" s="277">
        <f t="shared" si="122"/>
        <v>0</v>
      </c>
      <c r="W164" s="111"/>
      <c r="X164" s="274"/>
      <c r="Y164" s="235"/>
    </row>
    <row r="165" spans="1:25" ht="19.5" customHeight="1" thickBot="1" x14ac:dyDescent="0.3">
      <c r="A165" s="248"/>
      <c r="B165" s="293"/>
      <c r="C165" s="249"/>
      <c r="D165" s="250"/>
      <c r="E165" s="302" t="s">
        <v>472</v>
      </c>
      <c r="F165" s="301" t="s">
        <v>259</v>
      </c>
      <c r="G165" s="312">
        <f t="shared" si="118"/>
        <v>0</v>
      </c>
      <c r="H165" s="276"/>
      <c r="I165" s="357"/>
      <c r="J165" s="275">
        <f t="shared" si="119"/>
        <v>0</v>
      </c>
      <c r="K165" s="276"/>
      <c r="L165" s="416"/>
      <c r="M165" s="312">
        <f t="shared" si="120"/>
        <v>0</v>
      </c>
      <c r="N165" s="276"/>
      <c r="O165" s="357"/>
      <c r="P165" s="216">
        <f t="shared" si="113"/>
        <v>0</v>
      </c>
      <c r="Q165" s="216">
        <f t="shared" si="114"/>
        <v>0</v>
      </c>
      <c r="R165" s="216">
        <f t="shared" si="115"/>
        <v>0</v>
      </c>
      <c r="S165" s="275">
        <f t="shared" si="121"/>
        <v>0</v>
      </c>
      <c r="T165" s="276"/>
      <c r="U165" s="357"/>
      <c r="V165" s="277">
        <f t="shared" si="122"/>
        <v>0</v>
      </c>
      <c r="W165" s="111"/>
      <c r="X165" s="274"/>
      <c r="Y165" s="235"/>
    </row>
    <row r="166" spans="1:25" ht="30" customHeight="1" thickBot="1" x14ac:dyDescent="0.3">
      <c r="A166" s="248"/>
      <c r="B166" s="293"/>
      <c r="C166" s="249"/>
      <c r="D166" s="250"/>
      <c r="E166" s="289" t="s">
        <v>470</v>
      </c>
      <c r="F166" s="303" t="s">
        <v>471</v>
      </c>
      <c r="G166" s="312">
        <f t="shared" si="118"/>
        <v>0</v>
      </c>
      <c r="H166" s="276"/>
      <c r="I166" s="233">
        <f>SUM(I167)</f>
        <v>0</v>
      </c>
      <c r="J166" s="275">
        <f t="shared" si="119"/>
        <v>0</v>
      </c>
      <c r="K166" s="276"/>
      <c r="L166" s="375">
        <f>SUM(L167)</f>
        <v>0</v>
      </c>
      <c r="M166" s="312">
        <f t="shared" si="120"/>
        <v>0</v>
      </c>
      <c r="N166" s="276"/>
      <c r="O166" s="233">
        <f>SUM(O167)</f>
        <v>0</v>
      </c>
      <c r="P166" s="216">
        <f t="shared" si="113"/>
        <v>0</v>
      </c>
      <c r="Q166" s="216">
        <f t="shared" si="114"/>
        <v>0</v>
      </c>
      <c r="R166" s="216">
        <f t="shared" si="115"/>
        <v>0</v>
      </c>
      <c r="S166" s="275">
        <f t="shared" si="121"/>
        <v>0</v>
      </c>
      <c r="T166" s="276"/>
      <c r="U166" s="233">
        <f>SUM(U167)</f>
        <v>0</v>
      </c>
      <c r="V166" s="277">
        <f t="shared" si="122"/>
        <v>0</v>
      </c>
      <c r="W166" s="111"/>
      <c r="X166" s="231">
        <f>SUM(X167)</f>
        <v>0</v>
      </c>
      <c r="Y166" s="235"/>
    </row>
    <row r="167" spans="1:25" ht="28.5" customHeight="1" thickBot="1" x14ac:dyDescent="0.3">
      <c r="A167" s="248"/>
      <c r="B167" s="293"/>
      <c r="C167" s="249"/>
      <c r="D167" s="250"/>
      <c r="E167" s="266"/>
      <c r="F167" s="230"/>
      <c r="G167" s="312">
        <f t="shared" si="118"/>
        <v>0</v>
      </c>
      <c r="H167" s="276"/>
      <c r="I167" s="357"/>
      <c r="J167" s="275">
        <f t="shared" si="119"/>
        <v>0</v>
      </c>
      <c r="K167" s="276"/>
      <c r="L167" s="416"/>
      <c r="M167" s="312">
        <f t="shared" si="120"/>
        <v>0</v>
      </c>
      <c r="N167" s="276"/>
      <c r="O167" s="357"/>
      <c r="P167" s="216">
        <f t="shared" si="113"/>
        <v>0</v>
      </c>
      <c r="Q167" s="216">
        <f t="shared" si="114"/>
        <v>0</v>
      </c>
      <c r="R167" s="216">
        <f t="shared" si="115"/>
        <v>0</v>
      </c>
      <c r="S167" s="275">
        <f t="shared" si="121"/>
        <v>0</v>
      </c>
      <c r="T167" s="276"/>
      <c r="U167" s="357"/>
      <c r="V167" s="277">
        <f t="shared" si="122"/>
        <v>0</v>
      </c>
      <c r="W167" s="111"/>
      <c r="X167" s="274"/>
      <c r="Y167" s="235"/>
    </row>
    <row r="168" spans="1:25" ht="17.25" customHeight="1" thickBot="1" x14ac:dyDescent="0.3">
      <c r="A168" s="248">
        <v>2422</v>
      </c>
      <c r="B168" s="293" t="s">
        <v>197</v>
      </c>
      <c r="C168" s="249">
        <v>2</v>
      </c>
      <c r="D168" s="250">
        <v>2</v>
      </c>
      <c r="E168" s="229" t="s">
        <v>369</v>
      </c>
      <c r="F168" s="230"/>
      <c r="G168" s="312">
        <f t="shared" si="118"/>
        <v>0</v>
      </c>
      <c r="H168" s="276"/>
      <c r="I168" s="357"/>
      <c r="J168" s="275">
        <f t="shared" si="119"/>
        <v>0</v>
      </c>
      <c r="K168" s="276"/>
      <c r="L168" s="416"/>
      <c r="M168" s="312">
        <f t="shared" si="120"/>
        <v>0</v>
      </c>
      <c r="N168" s="276"/>
      <c r="O168" s="357"/>
      <c r="P168" s="216">
        <f t="shared" si="113"/>
        <v>0</v>
      </c>
      <c r="Q168" s="216">
        <f t="shared" si="114"/>
        <v>0</v>
      </c>
      <c r="R168" s="216">
        <f t="shared" si="115"/>
        <v>0</v>
      </c>
      <c r="S168" s="275">
        <f t="shared" si="121"/>
        <v>0</v>
      </c>
      <c r="T168" s="276"/>
      <c r="U168" s="357"/>
      <c r="V168" s="277">
        <f t="shared" si="122"/>
        <v>0</v>
      </c>
      <c r="W168" s="111"/>
      <c r="X168" s="274"/>
      <c r="Y168" s="235"/>
    </row>
    <row r="169" spans="1:25" ht="21" customHeight="1" thickBot="1" x14ac:dyDescent="0.3">
      <c r="A169" s="248">
        <v>2423</v>
      </c>
      <c r="B169" s="293" t="s">
        <v>197</v>
      </c>
      <c r="C169" s="249">
        <v>2</v>
      </c>
      <c r="D169" s="250">
        <v>3</v>
      </c>
      <c r="E169" s="229" t="s">
        <v>370</v>
      </c>
      <c r="F169" s="230"/>
      <c r="G169" s="312">
        <f t="shared" si="118"/>
        <v>0</v>
      </c>
      <c r="H169" s="276"/>
      <c r="I169" s="357"/>
      <c r="J169" s="275">
        <f t="shared" si="119"/>
        <v>0</v>
      </c>
      <c r="K169" s="276"/>
      <c r="L169" s="416"/>
      <c r="M169" s="312">
        <f t="shared" si="120"/>
        <v>0</v>
      </c>
      <c r="N169" s="276"/>
      <c r="O169" s="357"/>
      <c r="P169" s="216">
        <f t="shared" si="113"/>
        <v>0</v>
      </c>
      <c r="Q169" s="216">
        <f t="shared" si="114"/>
        <v>0</v>
      </c>
      <c r="R169" s="216">
        <f t="shared" si="115"/>
        <v>0</v>
      </c>
      <c r="S169" s="275">
        <f t="shared" si="121"/>
        <v>0</v>
      </c>
      <c r="T169" s="276"/>
      <c r="U169" s="357"/>
      <c r="V169" s="277">
        <f t="shared" si="122"/>
        <v>0</v>
      </c>
      <c r="W169" s="111"/>
      <c r="X169" s="274"/>
      <c r="Y169" s="235"/>
    </row>
    <row r="170" spans="1:25" ht="51" customHeight="1" thickBot="1" x14ac:dyDescent="0.3">
      <c r="A170" s="248">
        <v>2424</v>
      </c>
      <c r="B170" s="293" t="s">
        <v>197</v>
      </c>
      <c r="C170" s="249">
        <v>2</v>
      </c>
      <c r="D170" s="250">
        <v>4</v>
      </c>
      <c r="E170" s="229" t="s">
        <v>200</v>
      </c>
      <c r="F170" s="230"/>
      <c r="G170" s="312">
        <f t="shared" si="118"/>
        <v>97640.6</v>
      </c>
      <c r="H170" s="280">
        <v>12360.3</v>
      </c>
      <c r="I170" s="280">
        <v>85280.3</v>
      </c>
      <c r="J170" s="275">
        <f t="shared" si="119"/>
        <v>23800.400000000001</v>
      </c>
      <c r="K170" s="280">
        <f>SUM(K171:K174)</f>
        <v>16000</v>
      </c>
      <c r="L170" s="280">
        <f>SUM(L171:L174)</f>
        <v>7800.4</v>
      </c>
      <c r="M170" s="362">
        <f t="shared" si="120"/>
        <v>356900</v>
      </c>
      <c r="N170" s="280">
        <f>SUM(N171:N174)</f>
        <v>16000</v>
      </c>
      <c r="O170" s="280">
        <f>SUM(O171:O174)</f>
        <v>340900</v>
      </c>
      <c r="P170" s="216">
        <f t="shared" si="113"/>
        <v>333099.59999999998</v>
      </c>
      <c r="Q170" s="216">
        <f t="shared" si="114"/>
        <v>0</v>
      </c>
      <c r="R170" s="216">
        <f t="shared" si="115"/>
        <v>333099.59999999998</v>
      </c>
      <c r="S170" s="296">
        <f t="shared" si="121"/>
        <v>97500</v>
      </c>
      <c r="T170" s="280">
        <f>SUM(T171:T174)</f>
        <v>17500</v>
      </c>
      <c r="U170" s="280">
        <f>SUM(U171:U174)</f>
        <v>80000</v>
      </c>
      <c r="V170" s="295">
        <f t="shared" si="122"/>
        <v>167500</v>
      </c>
      <c r="W170" s="3">
        <f>SUM(W171:W174)</f>
        <v>17500</v>
      </c>
      <c r="X170" s="3">
        <f>SUM(X171:X174)</f>
        <v>150000</v>
      </c>
      <c r="Y170" s="263" t="s">
        <v>643</v>
      </c>
    </row>
    <row r="171" spans="1:25" ht="16.5" thickBot="1" x14ac:dyDescent="0.3">
      <c r="A171" s="248"/>
      <c r="B171" s="293"/>
      <c r="C171" s="249"/>
      <c r="D171" s="250"/>
      <c r="E171" s="229" t="s">
        <v>556</v>
      </c>
      <c r="F171" s="230">
        <v>5112</v>
      </c>
      <c r="G171" s="312">
        <f t="shared" si="118"/>
        <v>83003.3</v>
      </c>
      <c r="H171" s="280"/>
      <c r="I171" s="313">
        <v>83003.3</v>
      </c>
      <c r="J171" s="275">
        <f t="shared" si="119"/>
        <v>7800.4</v>
      </c>
      <c r="K171" s="280">
        <v>0</v>
      </c>
      <c r="L171" s="281">
        <v>7800.4</v>
      </c>
      <c r="M171" s="312">
        <f t="shared" si="120"/>
        <v>340900</v>
      </c>
      <c r="N171" s="280">
        <v>0</v>
      </c>
      <c r="O171" s="313">
        <v>340900</v>
      </c>
      <c r="P171" s="216"/>
      <c r="Q171" s="216"/>
      <c r="R171" s="216"/>
      <c r="S171" s="296">
        <f t="shared" si="121"/>
        <v>80000</v>
      </c>
      <c r="T171" s="280">
        <v>0</v>
      </c>
      <c r="U171" s="313">
        <v>80000</v>
      </c>
      <c r="V171" s="295">
        <f t="shared" si="122"/>
        <v>150000</v>
      </c>
      <c r="W171" s="3">
        <v>0</v>
      </c>
      <c r="X171" s="279">
        <v>150000</v>
      </c>
      <c r="Y171" s="235"/>
    </row>
    <row r="172" spans="1:25" ht="16.5" thickBot="1" x14ac:dyDescent="0.3">
      <c r="A172" s="248"/>
      <c r="B172" s="293"/>
      <c r="C172" s="249"/>
      <c r="D172" s="250"/>
      <c r="E172" s="229" t="s">
        <v>552</v>
      </c>
      <c r="F172" s="230">
        <v>4239</v>
      </c>
      <c r="G172" s="312">
        <f t="shared" si="118"/>
        <v>0</v>
      </c>
      <c r="H172" s="280"/>
      <c r="I172" s="313"/>
      <c r="J172" s="275">
        <f t="shared" si="119"/>
        <v>1000</v>
      </c>
      <c r="K172" s="280">
        <v>1000</v>
      </c>
      <c r="L172" s="281">
        <v>0</v>
      </c>
      <c r="M172" s="312">
        <f t="shared" si="120"/>
        <v>1000</v>
      </c>
      <c r="N172" s="280">
        <v>1000</v>
      </c>
      <c r="O172" s="313">
        <v>0</v>
      </c>
      <c r="P172" s="216"/>
      <c r="Q172" s="216"/>
      <c r="R172" s="216"/>
      <c r="S172" s="296">
        <f t="shared" si="121"/>
        <v>1500</v>
      </c>
      <c r="T172" s="280">
        <v>1500</v>
      </c>
      <c r="U172" s="313">
        <v>0</v>
      </c>
      <c r="V172" s="295">
        <f t="shared" si="122"/>
        <v>1500</v>
      </c>
      <c r="W172" s="3">
        <v>1500</v>
      </c>
      <c r="X172" s="279">
        <v>0</v>
      </c>
      <c r="Y172" s="235"/>
    </row>
    <row r="173" spans="1:25" ht="21.75" thickBot="1" x14ac:dyDescent="0.3">
      <c r="A173" s="248"/>
      <c r="B173" s="293"/>
      <c r="C173" s="249"/>
      <c r="D173" s="250"/>
      <c r="E173" s="229" t="s">
        <v>558</v>
      </c>
      <c r="F173" s="230">
        <v>4251</v>
      </c>
      <c r="G173" s="312">
        <f t="shared" si="118"/>
        <v>12360.3</v>
      </c>
      <c r="H173" s="280">
        <v>12360.3</v>
      </c>
      <c r="I173" s="313"/>
      <c r="J173" s="275">
        <f t="shared" si="119"/>
        <v>15000</v>
      </c>
      <c r="K173" s="280">
        <v>15000</v>
      </c>
      <c r="L173" s="281">
        <v>0</v>
      </c>
      <c r="M173" s="312">
        <f t="shared" si="120"/>
        <v>15000</v>
      </c>
      <c r="N173" s="280">
        <v>15000</v>
      </c>
      <c r="O173" s="313">
        <v>0</v>
      </c>
      <c r="P173" s="216"/>
      <c r="Q173" s="216"/>
      <c r="R173" s="216"/>
      <c r="S173" s="296">
        <f t="shared" si="121"/>
        <v>16000</v>
      </c>
      <c r="T173" s="280">
        <v>16000</v>
      </c>
      <c r="U173" s="313">
        <v>0</v>
      </c>
      <c r="V173" s="295">
        <f t="shared" si="122"/>
        <v>16000</v>
      </c>
      <c r="W173" s="3">
        <v>16000</v>
      </c>
      <c r="X173" s="279">
        <v>0</v>
      </c>
      <c r="Y173" s="235"/>
    </row>
    <row r="174" spans="1:25" ht="16.5" thickBot="1" x14ac:dyDescent="0.3">
      <c r="A174" s="248"/>
      <c r="B174" s="293"/>
      <c r="C174" s="249"/>
      <c r="D174" s="250"/>
      <c r="E174" s="229" t="s">
        <v>564</v>
      </c>
      <c r="F174" s="230">
        <v>5134</v>
      </c>
      <c r="G174" s="312">
        <f t="shared" si="118"/>
        <v>2277</v>
      </c>
      <c r="H174" s="280"/>
      <c r="I174" s="313">
        <v>2277</v>
      </c>
      <c r="J174" s="275"/>
      <c r="K174" s="280"/>
      <c r="L174" s="281"/>
      <c r="M174" s="312"/>
      <c r="N174" s="280"/>
      <c r="O174" s="313"/>
      <c r="P174" s="216"/>
      <c r="Q174" s="216"/>
      <c r="R174" s="216"/>
      <c r="S174" s="362"/>
      <c r="T174" s="280"/>
      <c r="U174" s="313"/>
      <c r="V174" s="297"/>
      <c r="W174" s="3"/>
      <c r="X174" s="279"/>
      <c r="Y174" s="235"/>
    </row>
    <row r="175" spans="1:25" ht="14.25" customHeight="1" thickBot="1" x14ac:dyDescent="0.3">
      <c r="A175" s="236">
        <v>2430</v>
      </c>
      <c r="B175" s="294" t="s">
        <v>197</v>
      </c>
      <c r="C175" s="238">
        <v>3</v>
      </c>
      <c r="D175" s="239">
        <v>0</v>
      </c>
      <c r="E175" s="240" t="s">
        <v>201</v>
      </c>
      <c r="F175" s="212"/>
      <c r="G175" s="362">
        <f t="shared" si="118"/>
        <v>193144.1</v>
      </c>
      <c r="H175" s="272">
        <f>SUM(H177:H184)</f>
        <v>0</v>
      </c>
      <c r="I175" s="272">
        <f>SUM(I177+I178+I181+I182+I183+I184)</f>
        <v>193144.1</v>
      </c>
      <c r="J175" s="296">
        <f t="shared" si="119"/>
        <v>740</v>
      </c>
      <c r="K175" s="272">
        <f>SUM(K177+K178+K181+K182+K183+K184)</f>
        <v>0</v>
      </c>
      <c r="L175" s="272">
        <f>SUM(L177+L178+L181+L182+L183+L184)</f>
        <v>740</v>
      </c>
      <c r="M175" s="362">
        <f t="shared" ref="M175" si="124">SUM(N175:O175)</f>
        <v>105050</v>
      </c>
      <c r="N175" s="262"/>
      <c r="O175" s="272">
        <f>SUM(O177+O178+O181+O182+O183+O184)</f>
        <v>105050</v>
      </c>
      <c r="P175" s="216">
        <f t="shared" si="113"/>
        <v>104310</v>
      </c>
      <c r="Q175" s="216">
        <f t="shared" si="114"/>
        <v>0</v>
      </c>
      <c r="R175" s="216">
        <f t="shared" si="115"/>
        <v>104310</v>
      </c>
      <c r="S175" s="362">
        <f t="shared" ref="S175:S177" si="125">SUM(T175:U175)</f>
        <v>50000</v>
      </c>
      <c r="T175" s="262"/>
      <c r="U175" s="272">
        <f>SUM(U177+U178+U181+U182+U183+U184)</f>
        <v>50000</v>
      </c>
      <c r="V175" s="297">
        <f t="shared" si="122"/>
        <v>60000</v>
      </c>
      <c r="W175" s="95"/>
      <c r="X175" s="242">
        <f>SUM(X177+X178+X181+X182+X183+X184)</f>
        <v>60000</v>
      </c>
      <c r="Y175" s="235"/>
    </row>
    <row r="176" spans="1:25" s="247" customFormat="1" ht="13.5" customHeight="1" thickBot="1" x14ac:dyDescent="0.3">
      <c r="A176" s="248"/>
      <c r="B176" s="220"/>
      <c r="C176" s="249"/>
      <c r="D176" s="250"/>
      <c r="E176" s="229" t="s">
        <v>189</v>
      </c>
      <c r="F176" s="230"/>
      <c r="G176" s="260"/>
      <c r="H176" s="262"/>
      <c r="I176" s="233"/>
      <c r="J176" s="411"/>
      <c r="K176" s="262"/>
      <c r="L176" s="375"/>
      <c r="M176" s="312">
        <f t="shared" ref="M176:M178" si="126">SUM(N176:O176)</f>
        <v>0</v>
      </c>
      <c r="N176" s="262"/>
      <c r="O176" s="233"/>
      <c r="P176" s="216"/>
      <c r="Q176" s="216"/>
      <c r="R176" s="216"/>
      <c r="S176" s="275">
        <f t="shared" si="125"/>
        <v>0</v>
      </c>
      <c r="T176" s="262"/>
      <c r="U176" s="233"/>
      <c r="V176" s="277">
        <f t="shared" ref="V176:V183" si="127">SUM(W176:X176)</f>
        <v>0</v>
      </c>
      <c r="W176" s="95"/>
      <c r="X176" s="231"/>
      <c r="Y176" s="246"/>
    </row>
    <row r="177" spans="1:25" ht="21.75" customHeight="1" thickBot="1" x14ac:dyDescent="0.3">
      <c r="A177" s="248">
        <v>2431</v>
      </c>
      <c r="B177" s="293" t="s">
        <v>197</v>
      </c>
      <c r="C177" s="249">
        <v>3</v>
      </c>
      <c r="D177" s="250">
        <v>1</v>
      </c>
      <c r="E177" s="229" t="s">
        <v>371</v>
      </c>
      <c r="F177" s="230"/>
      <c r="G177" s="312">
        <f t="shared" ref="G177:G184" si="128">SUM(H177:I177)</f>
        <v>0</v>
      </c>
      <c r="H177" s="262"/>
      <c r="I177" s="233"/>
      <c r="J177" s="275">
        <f t="shared" ref="J177:J184" si="129">SUM(K177:L177)</f>
        <v>0</v>
      </c>
      <c r="K177" s="262"/>
      <c r="L177" s="375"/>
      <c r="M177" s="312">
        <f t="shared" si="126"/>
        <v>0</v>
      </c>
      <c r="N177" s="262"/>
      <c r="O177" s="261"/>
      <c r="P177" s="216">
        <f t="shared" si="113"/>
        <v>0</v>
      </c>
      <c r="Q177" s="216">
        <f t="shared" si="114"/>
        <v>0</v>
      </c>
      <c r="R177" s="216">
        <f t="shared" si="115"/>
        <v>0</v>
      </c>
      <c r="S177" s="275">
        <f t="shared" si="125"/>
        <v>0</v>
      </c>
      <c r="T177" s="262"/>
      <c r="U177" s="261"/>
      <c r="V177" s="277">
        <f t="shared" si="127"/>
        <v>0</v>
      </c>
      <c r="W177" s="95"/>
      <c r="X177" s="96"/>
      <c r="Y177" s="235"/>
    </row>
    <row r="178" spans="1:25" ht="45.75" customHeight="1" thickBot="1" x14ac:dyDescent="0.3">
      <c r="A178" s="248">
        <v>2432</v>
      </c>
      <c r="B178" s="293" t="s">
        <v>197</v>
      </c>
      <c r="C178" s="249">
        <v>3</v>
      </c>
      <c r="D178" s="250">
        <v>2</v>
      </c>
      <c r="E178" s="229" t="s">
        <v>372</v>
      </c>
      <c r="F178" s="230"/>
      <c r="G178" s="312">
        <f>SUM(H178:I178)</f>
        <v>193144.1</v>
      </c>
      <c r="H178" s="262">
        <v>0</v>
      </c>
      <c r="I178" s="261">
        <v>193144.1</v>
      </c>
      <c r="J178" s="275">
        <f t="shared" si="129"/>
        <v>740</v>
      </c>
      <c r="K178" s="280">
        <f>SUM(K179:K180)</f>
        <v>0</v>
      </c>
      <c r="L178" s="280">
        <f>SUM(L179:L180)</f>
        <v>740</v>
      </c>
      <c r="M178" s="312">
        <f t="shared" si="126"/>
        <v>105050</v>
      </c>
      <c r="N178" s="280">
        <f>SUM(N179:N180)</f>
        <v>0</v>
      </c>
      <c r="O178" s="280">
        <f>SUM(O179:O180)</f>
        <v>105050</v>
      </c>
      <c r="P178" s="216">
        <f t="shared" si="113"/>
        <v>104310</v>
      </c>
      <c r="Q178" s="216">
        <f t="shared" si="114"/>
        <v>0</v>
      </c>
      <c r="R178" s="216">
        <f t="shared" si="115"/>
        <v>104310</v>
      </c>
      <c r="S178" s="312">
        <f>SUM(T178:U178)</f>
        <v>50000</v>
      </c>
      <c r="T178" s="280">
        <f>SUM(T179:T180)</f>
        <v>0</v>
      </c>
      <c r="U178" s="280">
        <f>SUM(U179:U180)</f>
        <v>50000</v>
      </c>
      <c r="V178" s="273">
        <f>SUM(W178:X178)</f>
        <v>60000</v>
      </c>
      <c r="W178" s="3">
        <f>SUM(W179:W180)</f>
        <v>0</v>
      </c>
      <c r="X178" s="3">
        <f>SUM(X179:X180)</f>
        <v>60000</v>
      </c>
      <c r="Y178" s="263" t="s">
        <v>644</v>
      </c>
    </row>
    <row r="179" spans="1:25" ht="15" customHeight="1" thickBot="1" x14ac:dyDescent="0.3">
      <c r="A179" s="248"/>
      <c r="B179" s="293"/>
      <c r="C179" s="249"/>
      <c r="D179" s="250"/>
      <c r="E179" s="304" t="s">
        <v>556</v>
      </c>
      <c r="F179" s="230">
        <v>5112</v>
      </c>
      <c r="G179" s="312">
        <f>SUM(H179:I179)</f>
        <v>191554.1</v>
      </c>
      <c r="H179" s="262"/>
      <c r="I179" s="233">
        <v>191554.1</v>
      </c>
      <c r="J179" s="275"/>
      <c r="K179" s="262"/>
      <c r="L179" s="375">
        <v>740</v>
      </c>
      <c r="M179" s="312">
        <f>SUM(N179:O179)</f>
        <v>105050</v>
      </c>
      <c r="N179" s="262"/>
      <c r="O179" s="233">
        <v>105050</v>
      </c>
      <c r="P179" s="216"/>
      <c r="Q179" s="216"/>
      <c r="R179" s="216"/>
      <c r="S179" s="312">
        <f t="shared" ref="S179" si="130">SUM(T179:U179)</f>
        <v>50000</v>
      </c>
      <c r="T179" s="262"/>
      <c r="U179" s="233">
        <v>50000</v>
      </c>
      <c r="V179" s="273">
        <f t="shared" si="127"/>
        <v>60000</v>
      </c>
      <c r="W179" s="95"/>
      <c r="X179" s="231">
        <v>60000</v>
      </c>
      <c r="Y179" s="235"/>
    </row>
    <row r="180" spans="1:25" ht="15" customHeight="1" thickBot="1" x14ac:dyDescent="0.3">
      <c r="A180" s="248"/>
      <c r="B180" s="293"/>
      <c r="C180" s="249"/>
      <c r="D180" s="250"/>
      <c r="E180" s="304" t="s">
        <v>564</v>
      </c>
      <c r="F180" s="230">
        <v>5134</v>
      </c>
      <c r="G180" s="312">
        <f>SUM(H180:I180)</f>
        <v>1590</v>
      </c>
      <c r="H180" s="262"/>
      <c r="I180" s="233">
        <v>1590</v>
      </c>
      <c r="J180" s="275"/>
      <c r="K180" s="262"/>
      <c r="L180" s="375"/>
      <c r="M180" s="312"/>
      <c r="N180" s="262"/>
      <c r="O180" s="233"/>
      <c r="P180" s="216"/>
      <c r="Q180" s="216"/>
      <c r="R180" s="216"/>
      <c r="S180" s="312"/>
      <c r="T180" s="262"/>
      <c r="U180" s="233"/>
      <c r="V180" s="273"/>
      <c r="W180" s="95"/>
      <c r="X180" s="231"/>
      <c r="Y180" s="235"/>
    </row>
    <row r="181" spans="1:25" ht="15" customHeight="1" thickBot="1" x14ac:dyDescent="0.3">
      <c r="A181" s="248">
        <v>2433</v>
      </c>
      <c r="B181" s="293" t="s">
        <v>197</v>
      </c>
      <c r="C181" s="249">
        <v>3</v>
      </c>
      <c r="D181" s="250">
        <v>3</v>
      </c>
      <c r="E181" s="229" t="s">
        <v>373</v>
      </c>
      <c r="F181" s="230"/>
      <c r="G181" s="312">
        <f t="shared" si="128"/>
        <v>0</v>
      </c>
      <c r="H181" s="262"/>
      <c r="I181" s="233"/>
      <c r="J181" s="275">
        <f t="shared" si="129"/>
        <v>0</v>
      </c>
      <c r="K181" s="262"/>
      <c r="L181" s="375"/>
      <c r="M181" s="312">
        <f t="shared" ref="M181:M183" si="131">SUM(N181:O181)</f>
        <v>0</v>
      </c>
      <c r="N181" s="262"/>
      <c r="O181" s="233"/>
      <c r="P181" s="216">
        <f t="shared" si="113"/>
        <v>0</v>
      </c>
      <c r="Q181" s="216">
        <f t="shared" si="114"/>
        <v>0</v>
      </c>
      <c r="R181" s="216">
        <f t="shared" si="115"/>
        <v>0</v>
      </c>
      <c r="S181" s="275">
        <f t="shared" ref="S181:S183" si="132">SUM(T181:U181)</f>
        <v>0</v>
      </c>
      <c r="T181" s="262"/>
      <c r="U181" s="233"/>
      <c r="V181" s="277">
        <f t="shared" si="127"/>
        <v>0</v>
      </c>
      <c r="W181" s="95"/>
      <c r="X181" s="231"/>
      <c r="Y181" s="235"/>
    </row>
    <row r="182" spans="1:25" ht="21" customHeight="1" thickBot="1" x14ac:dyDescent="0.3">
      <c r="A182" s="248">
        <v>2434</v>
      </c>
      <c r="B182" s="293" t="s">
        <v>197</v>
      </c>
      <c r="C182" s="249">
        <v>3</v>
      </c>
      <c r="D182" s="250">
        <v>4</v>
      </c>
      <c r="E182" s="229" t="s">
        <v>374</v>
      </c>
      <c r="F182" s="230"/>
      <c r="G182" s="312">
        <f t="shared" si="128"/>
        <v>0</v>
      </c>
      <c r="H182" s="262"/>
      <c r="I182" s="233"/>
      <c r="J182" s="275">
        <f t="shared" si="129"/>
        <v>0</v>
      </c>
      <c r="K182" s="262"/>
      <c r="L182" s="375"/>
      <c r="M182" s="312">
        <f t="shared" si="131"/>
        <v>0</v>
      </c>
      <c r="N182" s="262"/>
      <c r="O182" s="233"/>
      <c r="P182" s="216">
        <f t="shared" si="113"/>
        <v>0</v>
      </c>
      <c r="Q182" s="216">
        <f t="shared" si="114"/>
        <v>0</v>
      </c>
      <c r="R182" s="216">
        <f t="shared" si="115"/>
        <v>0</v>
      </c>
      <c r="S182" s="275">
        <f t="shared" si="132"/>
        <v>0</v>
      </c>
      <c r="T182" s="262"/>
      <c r="U182" s="233"/>
      <c r="V182" s="277">
        <f t="shared" si="127"/>
        <v>0</v>
      </c>
      <c r="W182" s="95"/>
      <c r="X182" s="231"/>
      <c r="Y182" s="235"/>
    </row>
    <row r="183" spans="1:25" ht="15" customHeight="1" thickBot="1" x14ac:dyDescent="0.3">
      <c r="A183" s="248">
        <v>2435</v>
      </c>
      <c r="B183" s="293" t="s">
        <v>197</v>
      </c>
      <c r="C183" s="249">
        <v>3</v>
      </c>
      <c r="D183" s="250">
        <v>5</v>
      </c>
      <c r="E183" s="229" t="s">
        <v>375</v>
      </c>
      <c r="F183" s="230"/>
      <c r="G183" s="312">
        <f t="shared" si="128"/>
        <v>0</v>
      </c>
      <c r="H183" s="262"/>
      <c r="I183" s="233"/>
      <c r="J183" s="275">
        <f t="shared" si="129"/>
        <v>0</v>
      </c>
      <c r="K183" s="262"/>
      <c r="L183" s="375"/>
      <c r="M183" s="312">
        <f t="shared" si="131"/>
        <v>0</v>
      </c>
      <c r="N183" s="262"/>
      <c r="O183" s="233"/>
      <c r="P183" s="216">
        <f t="shared" si="113"/>
        <v>0</v>
      </c>
      <c r="Q183" s="216">
        <f t="shared" si="114"/>
        <v>0</v>
      </c>
      <c r="R183" s="216">
        <f t="shared" si="115"/>
        <v>0</v>
      </c>
      <c r="S183" s="275">
        <f t="shared" si="132"/>
        <v>0</v>
      </c>
      <c r="T183" s="262"/>
      <c r="U183" s="233"/>
      <c r="V183" s="277">
        <f t="shared" si="127"/>
        <v>0</v>
      </c>
      <c r="W183" s="95"/>
      <c r="X183" s="231"/>
      <c r="Y183" s="235"/>
    </row>
    <row r="184" spans="1:25" ht="16.5" customHeight="1" thickBot="1" x14ac:dyDescent="0.3">
      <c r="A184" s="248">
        <v>2436</v>
      </c>
      <c r="B184" s="293" t="s">
        <v>197</v>
      </c>
      <c r="C184" s="249">
        <v>3</v>
      </c>
      <c r="D184" s="250">
        <v>6</v>
      </c>
      <c r="E184" s="229" t="s">
        <v>376</v>
      </c>
      <c r="F184" s="230"/>
      <c r="G184" s="312">
        <f t="shared" si="128"/>
        <v>0</v>
      </c>
      <c r="H184" s="262"/>
      <c r="I184" s="233"/>
      <c r="J184" s="275">
        <f t="shared" si="129"/>
        <v>0</v>
      </c>
      <c r="K184" s="262"/>
      <c r="L184" s="375"/>
      <c r="M184" s="353">
        <f t="shared" ref="M184:O184" si="133">SUM(M186:M188)</f>
        <v>0</v>
      </c>
      <c r="N184" s="272">
        <f t="shared" si="133"/>
        <v>0</v>
      </c>
      <c r="O184" s="244">
        <f t="shared" si="133"/>
        <v>0</v>
      </c>
      <c r="P184" s="216">
        <f t="shared" si="113"/>
        <v>0</v>
      </c>
      <c r="Q184" s="216">
        <f t="shared" si="114"/>
        <v>0</v>
      </c>
      <c r="R184" s="216">
        <f t="shared" si="115"/>
        <v>0</v>
      </c>
      <c r="S184" s="414">
        <f t="shared" ref="S184:U184" si="134">SUM(S186:S188)</f>
        <v>0</v>
      </c>
      <c r="T184" s="272">
        <f t="shared" si="134"/>
        <v>0</v>
      </c>
      <c r="U184" s="244">
        <f t="shared" si="134"/>
        <v>0</v>
      </c>
      <c r="V184" s="245">
        <f t="shared" ref="V184:X184" si="135">SUM(V186:V188)</f>
        <v>0</v>
      </c>
      <c r="W184" s="242">
        <f t="shared" si="135"/>
        <v>0</v>
      </c>
      <c r="X184" s="271">
        <f t="shared" si="135"/>
        <v>0</v>
      </c>
      <c r="Y184" s="235"/>
    </row>
    <row r="185" spans="1:25" ht="39" customHeight="1" x14ac:dyDescent="0.25">
      <c r="A185" s="236">
        <v>2440</v>
      </c>
      <c r="B185" s="294" t="s">
        <v>197</v>
      </c>
      <c r="C185" s="238">
        <v>4</v>
      </c>
      <c r="D185" s="239">
        <v>0</v>
      </c>
      <c r="E185" s="240" t="s">
        <v>377</v>
      </c>
      <c r="F185" s="212"/>
      <c r="G185" s="353">
        <f t="shared" ref="G185:O185" si="136">SUM(G187:G189)</f>
        <v>0</v>
      </c>
      <c r="H185" s="272">
        <f t="shared" si="136"/>
        <v>0</v>
      </c>
      <c r="I185" s="244">
        <f t="shared" si="136"/>
        <v>0</v>
      </c>
      <c r="J185" s="414">
        <f t="shared" si="136"/>
        <v>0</v>
      </c>
      <c r="K185" s="272">
        <f t="shared" si="136"/>
        <v>0</v>
      </c>
      <c r="L185" s="415">
        <f t="shared" si="136"/>
        <v>0</v>
      </c>
      <c r="M185" s="353">
        <f t="shared" si="136"/>
        <v>0</v>
      </c>
      <c r="N185" s="272">
        <f t="shared" si="136"/>
        <v>0</v>
      </c>
      <c r="O185" s="244">
        <f t="shared" si="136"/>
        <v>0</v>
      </c>
      <c r="P185" s="216">
        <f t="shared" si="113"/>
        <v>0</v>
      </c>
      <c r="Q185" s="216">
        <f t="shared" si="114"/>
        <v>0</v>
      </c>
      <c r="R185" s="216">
        <f t="shared" si="115"/>
        <v>0</v>
      </c>
      <c r="S185" s="414">
        <f t="shared" ref="S185:U185" si="137">SUM(S187:S189)</f>
        <v>0</v>
      </c>
      <c r="T185" s="272">
        <f t="shared" si="137"/>
        <v>0</v>
      </c>
      <c r="U185" s="244">
        <f t="shared" si="137"/>
        <v>0</v>
      </c>
      <c r="V185" s="245">
        <f t="shared" ref="V185:X185" si="138">SUM(V187:V189)</f>
        <v>0</v>
      </c>
      <c r="W185" s="242">
        <f t="shared" si="138"/>
        <v>0</v>
      </c>
      <c r="X185" s="271">
        <f t="shared" si="138"/>
        <v>0</v>
      </c>
      <c r="Y185" s="235"/>
    </row>
    <row r="186" spans="1:25" s="247" customFormat="1" ht="14.25" customHeight="1" x14ac:dyDescent="0.25">
      <c r="A186" s="248"/>
      <c r="B186" s="220"/>
      <c r="C186" s="249"/>
      <c r="D186" s="250"/>
      <c r="E186" s="229" t="s">
        <v>189</v>
      </c>
      <c r="F186" s="230"/>
      <c r="G186" s="260"/>
      <c r="H186" s="262"/>
      <c r="I186" s="233"/>
      <c r="J186" s="411"/>
      <c r="K186" s="262"/>
      <c r="L186" s="375"/>
      <c r="M186" s="260"/>
      <c r="N186" s="262"/>
      <c r="O186" s="233"/>
      <c r="P186" s="216"/>
      <c r="Q186" s="216"/>
      <c r="R186" s="216"/>
      <c r="S186" s="411"/>
      <c r="T186" s="262"/>
      <c r="U186" s="233"/>
      <c r="V186" s="234"/>
      <c r="W186" s="95"/>
      <c r="X186" s="231"/>
      <c r="Y186" s="246"/>
    </row>
    <row r="187" spans="1:25" ht="34.5" customHeight="1" thickBot="1" x14ac:dyDescent="0.3">
      <c r="A187" s="248">
        <v>2441</v>
      </c>
      <c r="B187" s="293" t="s">
        <v>197</v>
      </c>
      <c r="C187" s="249">
        <v>4</v>
      </c>
      <c r="D187" s="250">
        <v>1</v>
      </c>
      <c r="E187" s="229" t="s">
        <v>378</v>
      </c>
      <c r="F187" s="230"/>
      <c r="G187" s="312">
        <f>SUM(H187:I187)</f>
        <v>0</v>
      </c>
      <c r="H187" s="262"/>
      <c r="I187" s="233"/>
      <c r="J187" s="275">
        <f>SUM(K187:L187)</f>
        <v>0</v>
      </c>
      <c r="K187" s="262"/>
      <c r="L187" s="375"/>
      <c r="M187" s="312">
        <f>SUM(N187:O187)</f>
        <v>0</v>
      </c>
      <c r="N187" s="262"/>
      <c r="O187" s="233"/>
      <c r="P187" s="216">
        <f t="shared" si="113"/>
        <v>0</v>
      </c>
      <c r="Q187" s="216">
        <f t="shared" si="114"/>
        <v>0</v>
      </c>
      <c r="R187" s="216">
        <f t="shared" si="115"/>
        <v>0</v>
      </c>
      <c r="S187" s="275">
        <f>SUM(T187:U187)</f>
        <v>0</v>
      </c>
      <c r="T187" s="262"/>
      <c r="U187" s="233"/>
      <c r="V187" s="277">
        <f>SUM(W187:X187)</f>
        <v>0</v>
      </c>
      <c r="W187" s="95"/>
      <c r="X187" s="231"/>
      <c r="Y187" s="235"/>
    </row>
    <row r="188" spans="1:25" ht="20.25" customHeight="1" thickBot="1" x14ac:dyDescent="0.3">
      <c r="A188" s="248">
        <v>2442</v>
      </c>
      <c r="B188" s="293" t="s">
        <v>197</v>
      </c>
      <c r="C188" s="249">
        <v>4</v>
      </c>
      <c r="D188" s="250">
        <v>2</v>
      </c>
      <c r="E188" s="229" t="s">
        <v>379</v>
      </c>
      <c r="F188" s="230"/>
      <c r="G188" s="312">
        <f>SUM(H188:I188)</f>
        <v>0</v>
      </c>
      <c r="H188" s="262"/>
      <c r="I188" s="233"/>
      <c r="J188" s="275">
        <f>SUM(K188:L188)</f>
        <v>0</v>
      </c>
      <c r="K188" s="262"/>
      <c r="L188" s="375"/>
      <c r="M188" s="312">
        <f>SUM(N188:O188)</f>
        <v>0</v>
      </c>
      <c r="N188" s="262"/>
      <c r="O188" s="233"/>
      <c r="P188" s="216">
        <f t="shared" si="113"/>
        <v>0</v>
      </c>
      <c r="Q188" s="216">
        <f t="shared" si="114"/>
        <v>0</v>
      </c>
      <c r="R188" s="216">
        <f t="shared" si="115"/>
        <v>0</v>
      </c>
      <c r="S188" s="275">
        <f>SUM(T188:U188)</f>
        <v>0</v>
      </c>
      <c r="T188" s="262"/>
      <c r="U188" s="233"/>
      <c r="V188" s="277">
        <f>SUM(W188:X188)</f>
        <v>0</v>
      </c>
      <c r="W188" s="95"/>
      <c r="X188" s="231"/>
      <c r="Y188" s="235"/>
    </row>
    <row r="189" spans="1:25" ht="15" customHeight="1" thickBot="1" x14ac:dyDescent="0.3">
      <c r="A189" s="248">
        <v>2443</v>
      </c>
      <c r="B189" s="293" t="s">
        <v>197</v>
      </c>
      <c r="C189" s="249">
        <v>4</v>
      </c>
      <c r="D189" s="250">
        <v>3</v>
      </c>
      <c r="E189" s="229" t="s">
        <v>380</v>
      </c>
      <c r="F189" s="230"/>
      <c r="G189" s="312">
        <f>SUM(H189:I189)</f>
        <v>0</v>
      </c>
      <c r="H189" s="262"/>
      <c r="I189" s="233"/>
      <c r="J189" s="275">
        <f>SUM(K189:L189)</f>
        <v>0</v>
      </c>
      <c r="K189" s="262"/>
      <c r="L189" s="375"/>
      <c r="M189" s="312">
        <f>SUM(N189:O189)</f>
        <v>0</v>
      </c>
      <c r="N189" s="262"/>
      <c r="O189" s="233"/>
      <c r="P189" s="216">
        <f t="shared" si="113"/>
        <v>0</v>
      </c>
      <c r="Q189" s="216">
        <f t="shared" si="114"/>
        <v>0</v>
      </c>
      <c r="R189" s="216">
        <f t="shared" si="115"/>
        <v>0</v>
      </c>
      <c r="S189" s="275">
        <f>SUM(T189:U189)</f>
        <v>0</v>
      </c>
      <c r="T189" s="262"/>
      <c r="U189" s="233"/>
      <c r="V189" s="277">
        <f>SUM(W189:X189)</f>
        <v>0</v>
      </c>
      <c r="W189" s="95"/>
      <c r="X189" s="231"/>
      <c r="Y189" s="235"/>
    </row>
    <row r="190" spans="1:25" ht="16.5" customHeight="1" x14ac:dyDescent="0.25">
      <c r="A190" s="236">
        <v>2450</v>
      </c>
      <c r="B190" s="294" t="s">
        <v>197</v>
      </c>
      <c r="C190" s="238">
        <v>5</v>
      </c>
      <c r="D190" s="239">
        <v>0</v>
      </c>
      <c r="E190" s="240" t="s">
        <v>202</v>
      </c>
      <c r="F190" s="212"/>
      <c r="G190" s="353">
        <f>SUM(H190:I190)</f>
        <v>550721.19999999995</v>
      </c>
      <c r="H190" s="272">
        <f>SUM(H192+H199+H200+H201+H202)</f>
        <v>41931.199999999997</v>
      </c>
      <c r="I190" s="354">
        <f>SUM(I192+I199+I200+I201+I202)</f>
        <v>508790</v>
      </c>
      <c r="J190" s="414">
        <f>SUM(K190:L190)</f>
        <v>622580.30000000005</v>
      </c>
      <c r="K190" s="272">
        <f>SUM(K192+K199+K200+K201+K202)</f>
        <v>64974</v>
      </c>
      <c r="L190" s="420">
        <f>SUM(L192+L199+L200+L201+L202)</f>
        <v>557606.30000000005</v>
      </c>
      <c r="M190" s="353">
        <f>SUM(N190:O190)</f>
        <v>320250</v>
      </c>
      <c r="N190" s="272">
        <f>SUM(N192+N199+N200+N201+N202)</f>
        <v>66000</v>
      </c>
      <c r="O190" s="354">
        <f>SUM(O192+O199+O200+O201+O202)</f>
        <v>254250</v>
      </c>
      <c r="P190" s="216">
        <f t="shared" si="113"/>
        <v>-302330.30000000005</v>
      </c>
      <c r="Q190" s="216">
        <f t="shared" si="114"/>
        <v>1026</v>
      </c>
      <c r="R190" s="216">
        <f t="shared" si="115"/>
        <v>-303356.30000000005</v>
      </c>
      <c r="S190" s="414">
        <f>SUM(T190:U190)</f>
        <v>466000</v>
      </c>
      <c r="T190" s="272">
        <f>SUM(T192+T199+T200+T201+T202)</f>
        <v>66000</v>
      </c>
      <c r="U190" s="272">
        <f>SUM(U192+U199+U200+U201+U202)</f>
        <v>400000</v>
      </c>
      <c r="V190" s="245">
        <f>SUM(W190:X190)</f>
        <v>396000</v>
      </c>
      <c r="W190" s="242">
        <f>SUM(W192+W199+W200+W201+W202)</f>
        <v>66000</v>
      </c>
      <c r="X190" s="242">
        <f>SUM(X192+X199+X200+X201+X202)</f>
        <v>330000</v>
      </c>
      <c r="Y190" s="235"/>
    </row>
    <row r="191" spans="1:25" s="247" customFormat="1" ht="15" customHeight="1" x14ac:dyDescent="0.25">
      <c r="A191" s="248"/>
      <c r="B191" s="220"/>
      <c r="C191" s="249"/>
      <c r="D191" s="250"/>
      <c r="E191" s="229" t="s">
        <v>189</v>
      </c>
      <c r="F191" s="230"/>
      <c r="G191" s="260"/>
      <c r="H191" s="262"/>
      <c r="I191" s="233"/>
      <c r="J191" s="411"/>
      <c r="K191" s="262"/>
      <c r="L191" s="375"/>
      <c r="M191" s="260"/>
      <c r="N191" s="262"/>
      <c r="O191" s="233"/>
      <c r="P191" s="216"/>
      <c r="Q191" s="216"/>
      <c r="R191" s="216"/>
      <c r="S191" s="411"/>
      <c r="T191" s="262"/>
      <c r="U191" s="233"/>
      <c r="V191" s="234"/>
      <c r="W191" s="95"/>
      <c r="X191" s="231"/>
      <c r="Y191" s="246"/>
    </row>
    <row r="192" spans="1:25" ht="49.5" customHeight="1" thickBot="1" x14ac:dyDescent="0.3">
      <c r="A192" s="248">
        <v>2451</v>
      </c>
      <c r="B192" s="293" t="s">
        <v>197</v>
      </c>
      <c r="C192" s="249">
        <v>5</v>
      </c>
      <c r="D192" s="250">
        <v>1</v>
      </c>
      <c r="E192" s="229" t="s">
        <v>381</v>
      </c>
      <c r="F192" s="212"/>
      <c r="G192" s="312">
        <f t="shared" ref="G192:G202" si="139">SUM(H192:I192)</f>
        <v>550721.19999999995</v>
      </c>
      <c r="H192" s="276">
        <v>41931.199999999997</v>
      </c>
      <c r="I192" s="358">
        <v>508790</v>
      </c>
      <c r="J192" s="275">
        <f t="shared" ref="J192:J202" si="140">SUM(K192:L192)</f>
        <v>622580.30000000005</v>
      </c>
      <c r="K192" s="276">
        <f>K193+K194+K195+K196+K197+K198</f>
        <v>64974</v>
      </c>
      <c r="L192" s="276">
        <f>L193+L194+L195+L196+L197+L198</f>
        <v>557606.30000000005</v>
      </c>
      <c r="M192" s="312">
        <f t="shared" ref="M192:M202" si="141">SUM(N192:O192)</f>
        <v>320250</v>
      </c>
      <c r="N192" s="276">
        <f>N193+N194+N195</f>
        <v>66000</v>
      </c>
      <c r="O192" s="276">
        <f>O193+O194+O195+O196+O197+O198</f>
        <v>254250</v>
      </c>
      <c r="P192" s="216">
        <f t="shared" si="113"/>
        <v>-302330.30000000005</v>
      </c>
      <c r="Q192" s="216">
        <f t="shared" si="114"/>
        <v>1026</v>
      </c>
      <c r="R192" s="216">
        <f t="shared" si="115"/>
        <v>-303356.30000000005</v>
      </c>
      <c r="S192" s="275">
        <f t="shared" ref="S192:S202" si="142">SUM(T192:U192)</f>
        <v>466000</v>
      </c>
      <c r="T192" s="276">
        <f>T193+T194+T195</f>
        <v>66000</v>
      </c>
      <c r="U192" s="276">
        <f>U193+U194+U195+U196+U197+U198</f>
        <v>400000</v>
      </c>
      <c r="V192" s="277">
        <f t="shared" ref="V192:V202" si="143">SUM(W192:X192)</f>
        <v>396000</v>
      </c>
      <c r="W192" s="111">
        <f>W193+W194+W195</f>
        <v>66000</v>
      </c>
      <c r="X192" s="111">
        <f>X193+X194+X195+X196+X197+X198</f>
        <v>330000</v>
      </c>
      <c r="Y192" s="263" t="s">
        <v>643</v>
      </c>
    </row>
    <row r="193" spans="1:25" ht="39.75" customHeight="1" thickBot="1" x14ac:dyDescent="0.3">
      <c r="A193" s="248"/>
      <c r="B193" s="293"/>
      <c r="C193" s="249"/>
      <c r="D193" s="250"/>
      <c r="E193" s="302" t="s">
        <v>472</v>
      </c>
      <c r="F193" s="217">
        <v>4269</v>
      </c>
      <c r="G193" s="312">
        <f t="shared" si="139"/>
        <v>0</v>
      </c>
      <c r="H193" s="276"/>
      <c r="I193" s="357"/>
      <c r="J193" s="275">
        <f t="shared" si="140"/>
        <v>998</v>
      </c>
      <c r="K193" s="276">
        <v>998</v>
      </c>
      <c r="L193" s="416"/>
      <c r="M193" s="312">
        <f t="shared" si="141"/>
        <v>1000</v>
      </c>
      <c r="N193" s="276">
        <v>1000</v>
      </c>
      <c r="O193" s="357">
        <v>0</v>
      </c>
      <c r="P193" s="216">
        <f t="shared" si="113"/>
        <v>2</v>
      </c>
      <c r="Q193" s="216">
        <f t="shared" si="114"/>
        <v>2</v>
      </c>
      <c r="R193" s="216">
        <f t="shared" si="115"/>
        <v>0</v>
      </c>
      <c r="S193" s="275">
        <f t="shared" si="142"/>
        <v>1000</v>
      </c>
      <c r="T193" s="276">
        <v>1000</v>
      </c>
      <c r="U193" s="357">
        <v>0</v>
      </c>
      <c r="V193" s="277">
        <f t="shared" si="143"/>
        <v>1000</v>
      </c>
      <c r="W193" s="111">
        <v>1000</v>
      </c>
      <c r="X193" s="274">
        <v>0</v>
      </c>
      <c r="Y193" s="235"/>
    </row>
    <row r="194" spans="1:25" ht="38.25" customHeight="1" thickBot="1" x14ac:dyDescent="0.3">
      <c r="A194" s="248"/>
      <c r="B194" s="293"/>
      <c r="C194" s="249"/>
      <c r="D194" s="250"/>
      <c r="E194" s="259" t="s">
        <v>563</v>
      </c>
      <c r="F194" s="203" t="s">
        <v>253</v>
      </c>
      <c r="G194" s="312">
        <f t="shared" si="139"/>
        <v>0</v>
      </c>
      <c r="H194" s="276">
        <v>0</v>
      </c>
      <c r="I194" s="233">
        <f>SUM(I195)</f>
        <v>0</v>
      </c>
      <c r="J194" s="275">
        <f t="shared" si="140"/>
        <v>5000</v>
      </c>
      <c r="K194" s="276">
        <v>5000</v>
      </c>
      <c r="L194" s="375">
        <f>SUM(L195)</f>
        <v>0</v>
      </c>
      <c r="M194" s="312">
        <f t="shared" si="141"/>
        <v>5000</v>
      </c>
      <c r="N194" s="276">
        <v>5000</v>
      </c>
      <c r="O194" s="233">
        <f>SUM(O195)</f>
        <v>0</v>
      </c>
      <c r="P194" s="216">
        <f t="shared" si="113"/>
        <v>0</v>
      </c>
      <c r="Q194" s="216">
        <f t="shared" si="114"/>
        <v>0</v>
      </c>
      <c r="R194" s="216">
        <f t="shared" si="115"/>
        <v>0</v>
      </c>
      <c r="S194" s="275">
        <f t="shared" si="142"/>
        <v>5000</v>
      </c>
      <c r="T194" s="276">
        <v>5000</v>
      </c>
      <c r="U194" s="233">
        <v>0</v>
      </c>
      <c r="V194" s="277">
        <f t="shared" si="143"/>
        <v>5000</v>
      </c>
      <c r="W194" s="111">
        <v>5000</v>
      </c>
      <c r="X194" s="231">
        <v>0</v>
      </c>
      <c r="Y194" s="235"/>
    </row>
    <row r="195" spans="1:25" ht="31.5" customHeight="1" thickBot="1" x14ac:dyDescent="0.3">
      <c r="A195" s="248"/>
      <c r="B195" s="293"/>
      <c r="C195" s="249"/>
      <c r="D195" s="250"/>
      <c r="E195" s="229" t="s">
        <v>558</v>
      </c>
      <c r="F195" s="230">
        <v>4251</v>
      </c>
      <c r="G195" s="312">
        <f t="shared" si="139"/>
        <v>41931.199999999997</v>
      </c>
      <c r="H195" s="276">
        <v>41931.199999999997</v>
      </c>
      <c r="I195" s="357"/>
      <c r="J195" s="275">
        <f t="shared" si="140"/>
        <v>58976</v>
      </c>
      <c r="K195" s="276">
        <v>58976</v>
      </c>
      <c r="L195" s="416"/>
      <c r="M195" s="312">
        <f t="shared" si="141"/>
        <v>60000</v>
      </c>
      <c r="N195" s="276">
        <v>60000</v>
      </c>
      <c r="O195" s="357">
        <v>0</v>
      </c>
      <c r="P195" s="216">
        <f t="shared" si="113"/>
        <v>1024</v>
      </c>
      <c r="Q195" s="216">
        <f t="shared" si="114"/>
        <v>1024</v>
      </c>
      <c r="R195" s="216">
        <f t="shared" si="115"/>
        <v>0</v>
      </c>
      <c r="S195" s="275">
        <f t="shared" si="142"/>
        <v>60000</v>
      </c>
      <c r="T195" s="276">
        <v>60000</v>
      </c>
      <c r="U195" s="357">
        <v>0</v>
      </c>
      <c r="V195" s="277">
        <f t="shared" si="143"/>
        <v>60000</v>
      </c>
      <c r="W195" s="111">
        <v>60000</v>
      </c>
      <c r="X195" s="274">
        <v>0</v>
      </c>
      <c r="Y195" s="235"/>
    </row>
    <row r="196" spans="1:25" ht="31.5" customHeight="1" thickBot="1" x14ac:dyDescent="0.3">
      <c r="A196" s="248"/>
      <c r="B196" s="293"/>
      <c r="C196" s="249"/>
      <c r="D196" s="250"/>
      <c r="E196" s="229" t="s">
        <v>564</v>
      </c>
      <c r="F196" s="230">
        <v>5134</v>
      </c>
      <c r="G196" s="312">
        <f t="shared" si="139"/>
        <v>9532.6</v>
      </c>
      <c r="H196" s="276"/>
      <c r="I196" s="357">
        <v>9532.6</v>
      </c>
      <c r="J196" s="275">
        <f t="shared" si="140"/>
        <v>4000</v>
      </c>
      <c r="K196" s="276"/>
      <c r="L196" s="416">
        <v>4000</v>
      </c>
      <c r="M196" s="312">
        <f t="shared" si="141"/>
        <v>0</v>
      </c>
      <c r="N196" s="276"/>
      <c r="O196" s="357">
        <v>0</v>
      </c>
      <c r="P196" s="216"/>
      <c r="Q196" s="216">
        <f t="shared" si="114"/>
        <v>0</v>
      </c>
      <c r="R196" s="216"/>
      <c r="S196" s="275">
        <f t="shared" si="142"/>
        <v>30000</v>
      </c>
      <c r="T196" s="276"/>
      <c r="U196" s="357">
        <v>30000</v>
      </c>
      <c r="V196" s="277">
        <f t="shared" si="143"/>
        <v>10000</v>
      </c>
      <c r="W196" s="111"/>
      <c r="X196" s="274">
        <v>10000</v>
      </c>
      <c r="Y196" s="235"/>
    </row>
    <row r="197" spans="1:25" ht="31.5" customHeight="1" thickBot="1" x14ac:dyDescent="0.3">
      <c r="A197" s="248"/>
      <c r="B197" s="293"/>
      <c r="C197" s="249"/>
      <c r="D197" s="250"/>
      <c r="E197" s="229" t="s">
        <v>565</v>
      </c>
      <c r="F197" s="230">
        <v>5113</v>
      </c>
      <c r="G197" s="312">
        <f t="shared" si="139"/>
        <v>499257.4</v>
      </c>
      <c r="H197" s="276"/>
      <c r="I197" s="357">
        <v>499257.4</v>
      </c>
      <c r="J197" s="275">
        <f t="shared" si="140"/>
        <v>553606.30000000005</v>
      </c>
      <c r="K197" s="276"/>
      <c r="L197" s="416">
        <v>553606.30000000005</v>
      </c>
      <c r="M197" s="312">
        <f t="shared" si="141"/>
        <v>254250</v>
      </c>
      <c r="N197" s="276"/>
      <c r="O197" s="357">
        <v>254250</v>
      </c>
      <c r="P197" s="216"/>
      <c r="Q197" s="216">
        <f t="shared" si="114"/>
        <v>0</v>
      </c>
      <c r="R197" s="216"/>
      <c r="S197" s="275">
        <f t="shared" si="142"/>
        <v>370000</v>
      </c>
      <c r="T197" s="276"/>
      <c r="U197" s="357">
        <v>370000</v>
      </c>
      <c r="V197" s="277">
        <f t="shared" si="143"/>
        <v>320000</v>
      </c>
      <c r="W197" s="111"/>
      <c r="X197" s="274">
        <v>320000</v>
      </c>
      <c r="Y197" s="235"/>
    </row>
    <row r="198" spans="1:25" ht="31.5" customHeight="1" thickBot="1" x14ac:dyDescent="0.3">
      <c r="A198" s="248"/>
      <c r="B198" s="293"/>
      <c r="C198" s="249"/>
      <c r="D198" s="250"/>
      <c r="E198" s="229" t="s">
        <v>564</v>
      </c>
      <c r="F198" s="230">
        <v>5134</v>
      </c>
      <c r="G198" s="312">
        <f t="shared" si="139"/>
        <v>0</v>
      </c>
      <c r="H198" s="276"/>
      <c r="I198" s="357">
        <v>0</v>
      </c>
      <c r="J198" s="275">
        <f t="shared" si="140"/>
        <v>0</v>
      </c>
      <c r="K198" s="276"/>
      <c r="L198" s="416">
        <v>0</v>
      </c>
      <c r="M198" s="312">
        <f t="shared" si="141"/>
        <v>0</v>
      </c>
      <c r="N198" s="276"/>
      <c r="O198" s="357">
        <v>0</v>
      </c>
      <c r="P198" s="216"/>
      <c r="Q198" s="216">
        <f t="shared" si="114"/>
        <v>0</v>
      </c>
      <c r="R198" s="216"/>
      <c r="S198" s="275">
        <f t="shared" si="142"/>
        <v>0</v>
      </c>
      <c r="T198" s="276"/>
      <c r="U198" s="357">
        <v>0</v>
      </c>
      <c r="V198" s="277">
        <f t="shared" si="143"/>
        <v>0</v>
      </c>
      <c r="W198" s="111"/>
      <c r="X198" s="274">
        <v>0</v>
      </c>
      <c r="Y198" s="235">
        <v>0</v>
      </c>
    </row>
    <row r="199" spans="1:25" ht="18" customHeight="1" thickBot="1" x14ac:dyDescent="0.3">
      <c r="A199" s="248">
        <v>2452</v>
      </c>
      <c r="B199" s="293" t="s">
        <v>197</v>
      </c>
      <c r="C199" s="249">
        <v>5</v>
      </c>
      <c r="D199" s="250">
        <v>2</v>
      </c>
      <c r="E199" s="229" t="s">
        <v>382</v>
      </c>
      <c r="F199" s="230"/>
      <c r="G199" s="312">
        <f t="shared" si="139"/>
        <v>0</v>
      </c>
      <c r="H199" s="276"/>
      <c r="I199" s="357"/>
      <c r="J199" s="275">
        <f t="shared" si="140"/>
        <v>0</v>
      </c>
      <c r="K199" s="276"/>
      <c r="L199" s="416"/>
      <c r="M199" s="312">
        <f t="shared" si="141"/>
        <v>0</v>
      </c>
      <c r="N199" s="276"/>
      <c r="O199" s="357"/>
      <c r="P199" s="216">
        <f t="shared" si="113"/>
        <v>0</v>
      </c>
      <c r="Q199" s="216">
        <f t="shared" si="114"/>
        <v>0</v>
      </c>
      <c r="R199" s="216">
        <f t="shared" si="115"/>
        <v>0</v>
      </c>
      <c r="S199" s="275">
        <f t="shared" si="142"/>
        <v>0</v>
      </c>
      <c r="T199" s="276"/>
      <c r="U199" s="357"/>
      <c r="V199" s="277">
        <f t="shared" si="143"/>
        <v>0</v>
      </c>
      <c r="W199" s="111"/>
      <c r="X199" s="274"/>
      <c r="Y199" s="235"/>
    </row>
    <row r="200" spans="1:25" ht="15" customHeight="1" thickBot="1" x14ac:dyDescent="0.3">
      <c r="A200" s="248">
        <v>2453</v>
      </c>
      <c r="B200" s="293" t="s">
        <v>197</v>
      </c>
      <c r="C200" s="249">
        <v>5</v>
      </c>
      <c r="D200" s="250">
        <v>3</v>
      </c>
      <c r="E200" s="229" t="s">
        <v>383</v>
      </c>
      <c r="F200" s="230"/>
      <c r="G200" s="312">
        <f t="shared" si="139"/>
        <v>0</v>
      </c>
      <c r="H200" s="276"/>
      <c r="I200" s="357"/>
      <c r="J200" s="275">
        <f t="shared" si="140"/>
        <v>0</v>
      </c>
      <c r="K200" s="276"/>
      <c r="L200" s="416"/>
      <c r="M200" s="312">
        <f t="shared" si="141"/>
        <v>0</v>
      </c>
      <c r="N200" s="276"/>
      <c r="O200" s="357"/>
      <c r="P200" s="216">
        <f t="shared" si="113"/>
        <v>0</v>
      </c>
      <c r="Q200" s="216">
        <f t="shared" si="114"/>
        <v>0</v>
      </c>
      <c r="R200" s="216">
        <f t="shared" si="115"/>
        <v>0</v>
      </c>
      <c r="S200" s="275">
        <f t="shared" si="142"/>
        <v>0</v>
      </c>
      <c r="T200" s="276"/>
      <c r="U200" s="357"/>
      <c r="V200" s="277">
        <f t="shared" si="143"/>
        <v>0</v>
      </c>
      <c r="W200" s="111"/>
      <c r="X200" s="274"/>
      <c r="Y200" s="235"/>
    </row>
    <row r="201" spans="1:25" ht="15" customHeight="1" thickBot="1" x14ac:dyDescent="0.3">
      <c r="A201" s="248">
        <v>2454</v>
      </c>
      <c r="B201" s="293" t="s">
        <v>197</v>
      </c>
      <c r="C201" s="249">
        <v>5</v>
      </c>
      <c r="D201" s="250">
        <v>4</v>
      </c>
      <c r="E201" s="229" t="s">
        <v>384</v>
      </c>
      <c r="F201" s="230"/>
      <c r="G201" s="312">
        <f t="shared" si="139"/>
        <v>0</v>
      </c>
      <c r="H201" s="276"/>
      <c r="I201" s="357"/>
      <c r="J201" s="275">
        <f t="shared" si="140"/>
        <v>0</v>
      </c>
      <c r="K201" s="276"/>
      <c r="L201" s="416"/>
      <c r="M201" s="312">
        <f t="shared" si="141"/>
        <v>0</v>
      </c>
      <c r="N201" s="276"/>
      <c r="O201" s="357"/>
      <c r="P201" s="216">
        <f t="shared" si="113"/>
        <v>0</v>
      </c>
      <c r="Q201" s="216">
        <f t="shared" si="114"/>
        <v>0</v>
      </c>
      <c r="R201" s="216">
        <f t="shared" si="115"/>
        <v>0</v>
      </c>
      <c r="S201" s="275">
        <f t="shared" si="142"/>
        <v>0</v>
      </c>
      <c r="T201" s="276"/>
      <c r="U201" s="357"/>
      <c r="V201" s="277">
        <f t="shared" si="143"/>
        <v>0</v>
      </c>
      <c r="W201" s="111"/>
      <c r="X201" s="274"/>
      <c r="Y201" s="235"/>
    </row>
    <row r="202" spans="1:25" ht="23.25" customHeight="1" thickBot="1" x14ac:dyDescent="0.3">
      <c r="A202" s="248">
        <v>2455</v>
      </c>
      <c r="B202" s="293" t="s">
        <v>197</v>
      </c>
      <c r="C202" s="249">
        <v>5</v>
      </c>
      <c r="D202" s="250">
        <v>5</v>
      </c>
      <c r="E202" s="229" t="s">
        <v>385</v>
      </c>
      <c r="F202" s="230"/>
      <c r="G202" s="312">
        <f t="shared" si="139"/>
        <v>0</v>
      </c>
      <c r="H202" s="276"/>
      <c r="I202" s="357"/>
      <c r="J202" s="275">
        <f t="shared" si="140"/>
        <v>0</v>
      </c>
      <c r="K202" s="276"/>
      <c r="L202" s="416"/>
      <c r="M202" s="312">
        <f t="shared" si="141"/>
        <v>0</v>
      </c>
      <c r="N202" s="276"/>
      <c r="O202" s="357"/>
      <c r="P202" s="216">
        <f t="shared" si="113"/>
        <v>0</v>
      </c>
      <c r="Q202" s="216">
        <f t="shared" si="114"/>
        <v>0</v>
      </c>
      <c r="R202" s="216">
        <f t="shared" si="115"/>
        <v>0</v>
      </c>
      <c r="S202" s="275">
        <f t="shared" si="142"/>
        <v>0</v>
      </c>
      <c r="T202" s="276"/>
      <c r="U202" s="357"/>
      <c r="V202" s="277">
        <f t="shared" si="143"/>
        <v>0</v>
      </c>
      <c r="W202" s="111"/>
      <c r="X202" s="274"/>
      <c r="Y202" s="235"/>
    </row>
    <row r="203" spans="1:25" ht="18" customHeight="1" x14ac:dyDescent="0.25">
      <c r="A203" s="236">
        <v>2460</v>
      </c>
      <c r="B203" s="294" t="s">
        <v>197</v>
      </c>
      <c r="C203" s="238">
        <v>6</v>
      </c>
      <c r="D203" s="239">
        <v>0</v>
      </c>
      <c r="E203" s="240" t="s">
        <v>386</v>
      </c>
      <c r="F203" s="212"/>
      <c r="G203" s="353">
        <f t="shared" ref="G203:O203" si="144">SUM(G205)</f>
        <v>0</v>
      </c>
      <c r="H203" s="272">
        <f t="shared" si="144"/>
        <v>0</v>
      </c>
      <c r="I203" s="244">
        <f t="shared" si="144"/>
        <v>0</v>
      </c>
      <c r="J203" s="414">
        <f t="shared" si="144"/>
        <v>0</v>
      </c>
      <c r="K203" s="272">
        <f t="shared" si="144"/>
        <v>0</v>
      </c>
      <c r="L203" s="415">
        <f t="shared" si="144"/>
        <v>0</v>
      </c>
      <c r="M203" s="353">
        <f t="shared" si="144"/>
        <v>0</v>
      </c>
      <c r="N203" s="272">
        <f t="shared" si="144"/>
        <v>0</v>
      </c>
      <c r="O203" s="244">
        <f t="shared" si="144"/>
        <v>0</v>
      </c>
      <c r="P203" s="216">
        <f t="shared" si="113"/>
        <v>0</v>
      </c>
      <c r="Q203" s="216">
        <f t="shared" si="114"/>
        <v>0</v>
      </c>
      <c r="R203" s="216">
        <f t="shared" si="115"/>
        <v>0</v>
      </c>
      <c r="S203" s="414">
        <f t="shared" ref="S203:U203" si="145">SUM(S205)</f>
        <v>0</v>
      </c>
      <c r="T203" s="272">
        <f t="shared" si="145"/>
        <v>0</v>
      </c>
      <c r="U203" s="244">
        <f t="shared" si="145"/>
        <v>0</v>
      </c>
      <c r="V203" s="245">
        <f t="shared" ref="V203:X203" si="146">SUM(V205)</f>
        <v>0</v>
      </c>
      <c r="W203" s="242">
        <f t="shared" si="146"/>
        <v>0</v>
      </c>
      <c r="X203" s="271">
        <f t="shared" si="146"/>
        <v>0</v>
      </c>
      <c r="Y203" s="235"/>
    </row>
    <row r="204" spans="1:25" s="247" customFormat="1" ht="15" customHeight="1" x14ac:dyDescent="0.25">
      <c r="A204" s="248"/>
      <c r="B204" s="220"/>
      <c r="C204" s="249"/>
      <c r="D204" s="250"/>
      <c r="E204" s="229" t="s">
        <v>189</v>
      </c>
      <c r="F204" s="230"/>
      <c r="G204" s="260"/>
      <c r="H204" s="262"/>
      <c r="I204" s="233"/>
      <c r="J204" s="411"/>
      <c r="K204" s="262"/>
      <c r="L204" s="375"/>
      <c r="M204" s="260"/>
      <c r="N204" s="262"/>
      <c r="O204" s="233"/>
      <c r="P204" s="216"/>
      <c r="Q204" s="216"/>
      <c r="R204" s="216"/>
      <c r="S204" s="411"/>
      <c r="T204" s="262"/>
      <c r="U204" s="233"/>
      <c r="V204" s="234"/>
      <c r="W204" s="95"/>
      <c r="X204" s="231"/>
      <c r="Y204" s="246"/>
    </row>
    <row r="205" spans="1:25" ht="18.75" customHeight="1" thickBot="1" x14ac:dyDescent="0.3">
      <c r="A205" s="248">
        <v>2461</v>
      </c>
      <c r="B205" s="293" t="s">
        <v>197</v>
      </c>
      <c r="C205" s="249">
        <v>6</v>
      </c>
      <c r="D205" s="250">
        <v>1</v>
      </c>
      <c r="E205" s="229" t="s">
        <v>387</v>
      </c>
      <c r="F205" s="230"/>
      <c r="G205" s="312">
        <f>SUM(H205:I205)</f>
        <v>0</v>
      </c>
      <c r="H205" s="276"/>
      <c r="I205" s="357"/>
      <c r="J205" s="275">
        <f>SUM(K205:L205)</f>
        <v>0</v>
      </c>
      <c r="K205" s="276"/>
      <c r="L205" s="416"/>
      <c r="M205" s="312">
        <f>SUM(N205:O205)</f>
        <v>0</v>
      </c>
      <c r="N205" s="276"/>
      <c r="O205" s="357"/>
      <c r="P205" s="216">
        <f t="shared" si="113"/>
        <v>0</v>
      </c>
      <c r="Q205" s="216">
        <f t="shared" si="114"/>
        <v>0</v>
      </c>
      <c r="R205" s="216">
        <f t="shared" si="115"/>
        <v>0</v>
      </c>
      <c r="S205" s="275">
        <f>SUM(T205:U205)</f>
        <v>0</v>
      </c>
      <c r="T205" s="276"/>
      <c r="U205" s="357"/>
      <c r="V205" s="277">
        <f>SUM(W205:X205)</f>
        <v>0</v>
      </c>
      <c r="W205" s="111"/>
      <c r="X205" s="274"/>
      <c r="Y205" s="235"/>
    </row>
    <row r="206" spans="1:25" ht="14.25" customHeight="1" x14ac:dyDescent="0.25">
      <c r="A206" s="236">
        <v>2470</v>
      </c>
      <c r="B206" s="294" t="s">
        <v>197</v>
      </c>
      <c r="C206" s="238">
        <v>7</v>
      </c>
      <c r="D206" s="239">
        <v>0</v>
      </c>
      <c r="E206" s="240" t="s">
        <v>203</v>
      </c>
      <c r="F206" s="212"/>
      <c r="G206" s="353">
        <f t="shared" ref="G206:O206" si="147">SUM(G208:G211)</f>
        <v>0</v>
      </c>
      <c r="H206" s="272">
        <f t="shared" si="147"/>
        <v>0</v>
      </c>
      <c r="I206" s="244">
        <f t="shared" si="147"/>
        <v>0</v>
      </c>
      <c r="J206" s="414">
        <f t="shared" si="147"/>
        <v>0</v>
      </c>
      <c r="K206" s="272">
        <f t="shared" si="147"/>
        <v>0</v>
      </c>
      <c r="L206" s="415">
        <f t="shared" si="147"/>
        <v>0</v>
      </c>
      <c r="M206" s="353">
        <f t="shared" si="147"/>
        <v>0</v>
      </c>
      <c r="N206" s="272">
        <f t="shared" si="147"/>
        <v>0</v>
      </c>
      <c r="O206" s="244">
        <f t="shared" si="147"/>
        <v>0</v>
      </c>
      <c r="P206" s="216">
        <f t="shared" si="113"/>
        <v>0</v>
      </c>
      <c r="Q206" s="216">
        <f t="shared" si="114"/>
        <v>0</v>
      </c>
      <c r="R206" s="216">
        <f t="shared" si="115"/>
        <v>0</v>
      </c>
      <c r="S206" s="414">
        <f t="shared" ref="S206:U206" si="148">SUM(S208:S211)</f>
        <v>0</v>
      </c>
      <c r="T206" s="272">
        <f t="shared" si="148"/>
        <v>0</v>
      </c>
      <c r="U206" s="244">
        <f t="shared" si="148"/>
        <v>0</v>
      </c>
      <c r="V206" s="245">
        <f t="shared" ref="V206:X206" si="149">SUM(V208:V211)</f>
        <v>0</v>
      </c>
      <c r="W206" s="242">
        <f t="shared" si="149"/>
        <v>0</v>
      </c>
      <c r="X206" s="271">
        <f t="shared" si="149"/>
        <v>0</v>
      </c>
      <c r="Y206" s="235"/>
    </row>
    <row r="207" spans="1:25" s="247" customFormat="1" ht="14.25" customHeight="1" x14ac:dyDescent="0.25">
      <c r="A207" s="248"/>
      <c r="B207" s="220"/>
      <c r="C207" s="249"/>
      <c r="D207" s="250"/>
      <c r="E207" s="229" t="s">
        <v>189</v>
      </c>
      <c r="F207" s="230"/>
      <c r="G207" s="260"/>
      <c r="H207" s="262"/>
      <c r="I207" s="233"/>
      <c r="J207" s="411"/>
      <c r="K207" s="262"/>
      <c r="L207" s="375"/>
      <c r="M207" s="260"/>
      <c r="N207" s="262"/>
      <c r="O207" s="233"/>
      <c r="P207" s="216"/>
      <c r="Q207" s="216"/>
      <c r="R207" s="216"/>
      <c r="S207" s="411"/>
      <c r="T207" s="262"/>
      <c r="U207" s="233"/>
      <c r="V207" s="234"/>
      <c r="W207" s="95"/>
      <c r="X207" s="231"/>
      <c r="Y207" s="246"/>
    </row>
    <row r="208" spans="1:25" ht="27" customHeight="1" thickBot="1" x14ac:dyDescent="0.3">
      <c r="A208" s="248">
        <v>2471</v>
      </c>
      <c r="B208" s="293" t="s">
        <v>197</v>
      </c>
      <c r="C208" s="249">
        <v>7</v>
      </c>
      <c r="D208" s="250">
        <v>1</v>
      </c>
      <c r="E208" s="229" t="s">
        <v>388</v>
      </c>
      <c r="F208" s="230"/>
      <c r="G208" s="312">
        <f>SUM(H208:I208)</f>
        <v>0</v>
      </c>
      <c r="H208" s="276"/>
      <c r="I208" s="357"/>
      <c r="J208" s="275">
        <f>SUM(K208:L208)</f>
        <v>0</v>
      </c>
      <c r="K208" s="276"/>
      <c r="L208" s="416"/>
      <c r="M208" s="312">
        <f>SUM(N208:O208)</f>
        <v>0</v>
      </c>
      <c r="N208" s="276"/>
      <c r="O208" s="357"/>
      <c r="P208" s="216">
        <f t="shared" si="113"/>
        <v>0</v>
      </c>
      <c r="Q208" s="216">
        <f t="shared" si="114"/>
        <v>0</v>
      </c>
      <c r="R208" s="216">
        <f t="shared" si="115"/>
        <v>0</v>
      </c>
      <c r="S208" s="275">
        <f>SUM(T208:U208)</f>
        <v>0</v>
      </c>
      <c r="T208" s="276"/>
      <c r="U208" s="357"/>
      <c r="V208" s="277">
        <f>SUM(W208:X208)</f>
        <v>0</v>
      </c>
      <c r="W208" s="111"/>
      <c r="X208" s="274"/>
      <c r="Y208" s="235"/>
    </row>
    <row r="209" spans="1:25" ht="21.75" customHeight="1" thickBot="1" x14ac:dyDescent="0.3">
      <c r="A209" s="248">
        <v>2472</v>
      </c>
      <c r="B209" s="293" t="s">
        <v>197</v>
      </c>
      <c r="C209" s="249">
        <v>7</v>
      </c>
      <c r="D209" s="250">
        <v>2</v>
      </c>
      <c r="E209" s="229" t="s">
        <v>389</v>
      </c>
      <c r="F209" s="230"/>
      <c r="G209" s="312">
        <f>SUM(H209:I209)</f>
        <v>0</v>
      </c>
      <c r="H209" s="276"/>
      <c r="I209" s="357"/>
      <c r="J209" s="275">
        <f>SUM(K209:L209)</f>
        <v>0</v>
      </c>
      <c r="K209" s="276"/>
      <c r="L209" s="416"/>
      <c r="M209" s="312">
        <f>SUM(N209:O209)</f>
        <v>0</v>
      </c>
      <c r="N209" s="276"/>
      <c r="O209" s="357"/>
      <c r="P209" s="216">
        <f t="shared" si="113"/>
        <v>0</v>
      </c>
      <c r="Q209" s="216">
        <f t="shared" si="114"/>
        <v>0</v>
      </c>
      <c r="R209" s="216">
        <f t="shared" si="115"/>
        <v>0</v>
      </c>
      <c r="S209" s="275">
        <f>SUM(T209:U209)</f>
        <v>0</v>
      </c>
      <c r="T209" s="276"/>
      <c r="U209" s="357"/>
      <c r="V209" s="277">
        <f>SUM(W209:X209)</f>
        <v>0</v>
      </c>
      <c r="W209" s="111"/>
      <c r="X209" s="274"/>
      <c r="Y209" s="235"/>
    </row>
    <row r="210" spans="1:25" ht="21" customHeight="1" thickBot="1" x14ac:dyDescent="0.3">
      <c r="A210" s="248">
        <v>2473</v>
      </c>
      <c r="B210" s="293" t="s">
        <v>197</v>
      </c>
      <c r="C210" s="249">
        <v>7</v>
      </c>
      <c r="D210" s="250">
        <v>3</v>
      </c>
      <c r="E210" s="229" t="s">
        <v>390</v>
      </c>
      <c r="F210" s="230"/>
      <c r="G210" s="312">
        <f>SUM(H210:I210)</f>
        <v>0</v>
      </c>
      <c r="H210" s="276"/>
      <c r="I210" s="357"/>
      <c r="J210" s="275">
        <f>SUM(K210:L210)</f>
        <v>0</v>
      </c>
      <c r="K210" s="276"/>
      <c r="L210" s="416"/>
      <c r="M210" s="312">
        <f>SUM(N210:O210)</f>
        <v>0</v>
      </c>
      <c r="N210" s="276"/>
      <c r="O210" s="357"/>
      <c r="P210" s="216">
        <f t="shared" si="113"/>
        <v>0</v>
      </c>
      <c r="Q210" s="216">
        <f t="shared" si="114"/>
        <v>0</v>
      </c>
      <c r="R210" s="216">
        <f t="shared" si="115"/>
        <v>0</v>
      </c>
      <c r="S210" s="275">
        <f>SUM(T210:U210)</f>
        <v>0</v>
      </c>
      <c r="T210" s="276"/>
      <c r="U210" s="357"/>
      <c r="V210" s="277">
        <f>SUM(W210:X210)</f>
        <v>0</v>
      </c>
      <c r="W210" s="111"/>
      <c r="X210" s="274"/>
      <c r="Y210" s="235"/>
    </row>
    <row r="211" spans="1:25" ht="22.5" customHeight="1" thickBot="1" x14ac:dyDescent="0.3">
      <c r="A211" s="248">
        <v>2474</v>
      </c>
      <c r="B211" s="293" t="s">
        <v>197</v>
      </c>
      <c r="C211" s="249">
        <v>7</v>
      </c>
      <c r="D211" s="250">
        <v>4</v>
      </c>
      <c r="E211" s="229" t="s">
        <v>391</v>
      </c>
      <c r="F211" s="230"/>
      <c r="G211" s="312">
        <f>SUM(H211:I211)</f>
        <v>0</v>
      </c>
      <c r="H211" s="276"/>
      <c r="I211" s="357"/>
      <c r="J211" s="275">
        <f>SUM(K211:L211)</f>
        <v>0</v>
      </c>
      <c r="K211" s="276"/>
      <c r="L211" s="416"/>
      <c r="M211" s="312">
        <f>SUM(N211:O211)</f>
        <v>0</v>
      </c>
      <c r="N211" s="276"/>
      <c r="O211" s="357"/>
      <c r="P211" s="216">
        <f t="shared" si="113"/>
        <v>0</v>
      </c>
      <c r="Q211" s="216">
        <f t="shared" si="114"/>
        <v>0</v>
      </c>
      <c r="R211" s="216">
        <f t="shared" si="115"/>
        <v>0</v>
      </c>
      <c r="S211" s="275">
        <f>SUM(T211:U211)</f>
        <v>0</v>
      </c>
      <c r="T211" s="276"/>
      <c r="U211" s="357"/>
      <c r="V211" s="277">
        <f>SUM(W211:X211)</f>
        <v>0</v>
      </c>
      <c r="W211" s="111"/>
      <c r="X211" s="274"/>
      <c r="Y211" s="235"/>
    </row>
    <row r="212" spans="1:25" ht="39.75" customHeight="1" x14ac:dyDescent="0.25">
      <c r="A212" s="236">
        <v>2480</v>
      </c>
      <c r="B212" s="294" t="s">
        <v>197</v>
      </c>
      <c r="C212" s="238">
        <v>8</v>
      </c>
      <c r="D212" s="239">
        <v>0</v>
      </c>
      <c r="E212" s="240" t="s">
        <v>392</v>
      </c>
      <c r="F212" s="212"/>
      <c r="G212" s="353">
        <f t="shared" ref="G212:O212" si="150">SUM(G214:G220)</f>
        <v>0</v>
      </c>
      <c r="H212" s="272">
        <f t="shared" si="150"/>
        <v>0</v>
      </c>
      <c r="I212" s="244">
        <f t="shared" si="150"/>
        <v>0</v>
      </c>
      <c r="J212" s="414">
        <f t="shared" si="150"/>
        <v>0</v>
      </c>
      <c r="K212" s="272">
        <f t="shared" si="150"/>
        <v>0</v>
      </c>
      <c r="L212" s="415">
        <f t="shared" si="150"/>
        <v>0</v>
      </c>
      <c r="M212" s="353">
        <f t="shared" si="150"/>
        <v>0</v>
      </c>
      <c r="N212" s="272">
        <f t="shared" si="150"/>
        <v>0</v>
      </c>
      <c r="O212" s="244">
        <f t="shared" si="150"/>
        <v>0</v>
      </c>
      <c r="P212" s="216">
        <f t="shared" si="113"/>
        <v>0</v>
      </c>
      <c r="Q212" s="216">
        <f t="shared" si="114"/>
        <v>0</v>
      </c>
      <c r="R212" s="216">
        <f t="shared" si="115"/>
        <v>0</v>
      </c>
      <c r="S212" s="414">
        <f t="shared" ref="S212:U212" si="151">SUM(S214:S220)</f>
        <v>0</v>
      </c>
      <c r="T212" s="272">
        <f t="shared" si="151"/>
        <v>0</v>
      </c>
      <c r="U212" s="244">
        <f t="shared" si="151"/>
        <v>0</v>
      </c>
      <c r="V212" s="245">
        <f t="shared" ref="V212:X212" si="152">SUM(V214:V220)</f>
        <v>0</v>
      </c>
      <c r="W212" s="242">
        <f t="shared" si="152"/>
        <v>0</v>
      </c>
      <c r="X212" s="271">
        <f t="shared" si="152"/>
        <v>0</v>
      </c>
      <c r="Y212" s="235"/>
    </row>
    <row r="213" spans="1:25" s="247" customFormat="1" ht="16.5" customHeight="1" x14ac:dyDescent="0.25">
      <c r="A213" s="248"/>
      <c r="B213" s="220"/>
      <c r="C213" s="249"/>
      <c r="D213" s="250"/>
      <c r="E213" s="229" t="s">
        <v>189</v>
      </c>
      <c r="F213" s="230"/>
      <c r="G213" s="260"/>
      <c r="H213" s="262"/>
      <c r="I213" s="233"/>
      <c r="J213" s="411"/>
      <c r="K213" s="262"/>
      <c r="L213" s="375"/>
      <c r="M213" s="260"/>
      <c r="N213" s="262"/>
      <c r="O213" s="233"/>
      <c r="P213" s="216"/>
      <c r="Q213" s="216"/>
      <c r="R213" s="216"/>
      <c r="S213" s="411"/>
      <c r="T213" s="262"/>
      <c r="U213" s="233"/>
      <c r="V213" s="234"/>
      <c r="W213" s="95"/>
      <c r="X213" s="231"/>
      <c r="Y213" s="246"/>
    </row>
    <row r="214" spans="1:25" ht="48.75" customHeight="1" thickBot="1" x14ac:dyDescent="0.3">
      <c r="A214" s="248">
        <v>2481</v>
      </c>
      <c r="B214" s="293" t="s">
        <v>197</v>
      </c>
      <c r="C214" s="249">
        <v>8</v>
      </c>
      <c r="D214" s="250">
        <v>1</v>
      </c>
      <c r="E214" s="229" t="s">
        <v>393</v>
      </c>
      <c r="F214" s="230"/>
      <c r="G214" s="312">
        <f t="shared" ref="G214:G220" si="153">SUM(H214:I214)</f>
        <v>0</v>
      </c>
      <c r="H214" s="276"/>
      <c r="I214" s="357"/>
      <c r="J214" s="275">
        <f t="shared" ref="J214:J220" si="154">SUM(K214:L214)</f>
        <v>0</v>
      </c>
      <c r="K214" s="276"/>
      <c r="L214" s="416"/>
      <c r="M214" s="312">
        <f t="shared" ref="M214:M220" si="155">SUM(N214:O214)</f>
        <v>0</v>
      </c>
      <c r="N214" s="276"/>
      <c r="O214" s="357"/>
      <c r="P214" s="216">
        <f t="shared" si="113"/>
        <v>0</v>
      </c>
      <c r="Q214" s="216">
        <f t="shared" si="114"/>
        <v>0</v>
      </c>
      <c r="R214" s="216">
        <f t="shared" si="115"/>
        <v>0</v>
      </c>
      <c r="S214" s="275">
        <f t="shared" ref="S214:S220" si="156">SUM(T214:U214)</f>
        <v>0</v>
      </c>
      <c r="T214" s="276"/>
      <c r="U214" s="357"/>
      <c r="V214" s="277">
        <f t="shared" ref="V214:V220" si="157">SUM(W214:X214)</f>
        <v>0</v>
      </c>
      <c r="W214" s="111"/>
      <c r="X214" s="274"/>
      <c r="Y214" s="235"/>
    </row>
    <row r="215" spans="1:25" ht="51.75" customHeight="1" thickBot="1" x14ac:dyDescent="0.3">
      <c r="A215" s="248">
        <v>2482</v>
      </c>
      <c r="B215" s="293" t="s">
        <v>197</v>
      </c>
      <c r="C215" s="249">
        <v>8</v>
      </c>
      <c r="D215" s="250">
        <v>2</v>
      </c>
      <c r="E215" s="229" t="s">
        <v>394</v>
      </c>
      <c r="F215" s="230"/>
      <c r="G215" s="312">
        <f t="shared" si="153"/>
        <v>0</v>
      </c>
      <c r="H215" s="276"/>
      <c r="I215" s="357"/>
      <c r="J215" s="275">
        <f t="shared" si="154"/>
        <v>0</v>
      </c>
      <c r="K215" s="276"/>
      <c r="L215" s="416"/>
      <c r="M215" s="312">
        <f t="shared" si="155"/>
        <v>0</v>
      </c>
      <c r="N215" s="276"/>
      <c r="O215" s="357"/>
      <c r="P215" s="216">
        <f t="shared" si="113"/>
        <v>0</v>
      </c>
      <c r="Q215" s="216">
        <f t="shared" si="114"/>
        <v>0</v>
      </c>
      <c r="R215" s="216">
        <f t="shared" si="115"/>
        <v>0</v>
      </c>
      <c r="S215" s="275">
        <f t="shared" si="156"/>
        <v>0</v>
      </c>
      <c r="T215" s="276"/>
      <c r="U215" s="357"/>
      <c r="V215" s="277">
        <f t="shared" si="157"/>
        <v>0</v>
      </c>
      <c r="W215" s="111"/>
      <c r="X215" s="274"/>
      <c r="Y215" s="235"/>
    </row>
    <row r="216" spans="1:25" ht="40.5" customHeight="1" thickBot="1" x14ac:dyDescent="0.3">
      <c r="A216" s="248">
        <v>2483</v>
      </c>
      <c r="B216" s="293" t="s">
        <v>197</v>
      </c>
      <c r="C216" s="249">
        <v>8</v>
      </c>
      <c r="D216" s="250">
        <v>3</v>
      </c>
      <c r="E216" s="229" t="s">
        <v>395</v>
      </c>
      <c r="F216" s="230"/>
      <c r="G216" s="312">
        <f t="shared" si="153"/>
        <v>0</v>
      </c>
      <c r="H216" s="276"/>
      <c r="I216" s="357"/>
      <c r="J216" s="275">
        <f t="shared" si="154"/>
        <v>0</v>
      </c>
      <c r="K216" s="276"/>
      <c r="L216" s="416"/>
      <c r="M216" s="312">
        <f t="shared" si="155"/>
        <v>0</v>
      </c>
      <c r="N216" s="276"/>
      <c r="O216" s="357"/>
      <c r="P216" s="216">
        <f t="shared" si="113"/>
        <v>0</v>
      </c>
      <c r="Q216" s="216">
        <f t="shared" si="114"/>
        <v>0</v>
      </c>
      <c r="R216" s="216">
        <f t="shared" si="115"/>
        <v>0</v>
      </c>
      <c r="S216" s="275">
        <f t="shared" si="156"/>
        <v>0</v>
      </c>
      <c r="T216" s="276"/>
      <c r="U216" s="357"/>
      <c r="V216" s="277">
        <f t="shared" si="157"/>
        <v>0</v>
      </c>
      <c r="W216" s="111"/>
      <c r="X216" s="274"/>
      <c r="Y216" s="235"/>
    </row>
    <row r="217" spans="1:25" ht="52.5" customHeight="1" thickBot="1" x14ac:dyDescent="0.3">
      <c r="A217" s="248">
        <v>2484</v>
      </c>
      <c r="B217" s="293" t="s">
        <v>197</v>
      </c>
      <c r="C217" s="249">
        <v>8</v>
      </c>
      <c r="D217" s="250">
        <v>4</v>
      </c>
      <c r="E217" s="229" t="s">
        <v>396</v>
      </c>
      <c r="F217" s="230"/>
      <c r="G217" s="312">
        <f t="shared" si="153"/>
        <v>0</v>
      </c>
      <c r="H217" s="276"/>
      <c r="I217" s="357"/>
      <c r="J217" s="275">
        <f t="shared" si="154"/>
        <v>0</v>
      </c>
      <c r="K217" s="276"/>
      <c r="L217" s="416"/>
      <c r="M217" s="312">
        <f t="shared" si="155"/>
        <v>0</v>
      </c>
      <c r="N217" s="276"/>
      <c r="O217" s="357"/>
      <c r="P217" s="216">
        <f t="shared" si="113"/>
        <v>0</v>
      </c>
      <c r="Q217" s="216">
        <f t="shared" si="114"/>
        <v>0</v>
      </c>
      <c r="R217" s="216">
        <f t="shared" si="115"/>
        <v>0</v>
      </c>
      <c r="S217" s="275">
        <f t="shared" si="156"/>
        <v>0</v>
      </c>
      <c r="T217" s="276"/>
      <c r="U217" s="357"/>
      <c r="V217" s="277">
        <f t="shared" si="157"/>
        <v>0</v>
      </c>
      <c r="W217" s="111"/>
      <c r="X217" s="274"/>
      <c r="Y217" s="235"/>
    </row>
    <row r="218" spans="1:25" ht="33.75" customHeight="1" thickBot="1" x14ac:dyDescent="0.3">
      <c r="A218" s="248">
        <v>2485</v>
      </c>
      <c r="B218" s="293" t="s">
        <v>197</v>
      </c>
      <c r="C218" s="249">
        <v>8</v>
      </c>
      <c r="D218" s="250">
        <v>5</v>
      </c>
      <c r="E218" s="229" t="s">
        <v>397</v>
      </c>
      <c r="F218" s="230"/>
      <c r="G218" s="312">
        <f t="shared" si="153"/>
        <v>0</v>
      </c>
      <c r="H218" s="276"/>
      <c r="I218" s="357"/>
      <c r="J218" s="275">
        <f t="shared" si="154"/>
        <v>0</v>
      </c>
      <c r="K218" s="276"/>
      <c r="L218" s="416"/>
      <c r="M218" s="312">
        <f t="shared" si="155"/>
        <v>0</v>
      </c>
      <c r="N218" s="276"/>
      <c r="O218" s="357"/>
      <c r="P218" s="216">
        <f t="shared" si="113"/>
        <v>0</v>
      </c>
      <c r="Q218" s="216">
        <f t="shared" si="114"/>
        <v>0</v>
      </c>
      <c r="R218" s="216">
        <f t="shared" si="115"/>
        <v>0</v>
      </c>
      <c r="S218" s="275">
        <f t="shared" si="156"/>
        <v>0</v>
      </c>
      <c r="T218" s="276"/>
      <c r="U218" s="357"/>
      <c r="V218" s="277">
        <f t="shared" si="157"/>
        <v>0</v>
      </c>
      <c r="W218" s="111"/>
      <c r="X218" s="274"/>
      <c r="Y218" s="235"/>
    </row>
    <row r="219" spans="1:25" ht="27" customHeight="1" thickBot="1" x14ac:dyDescent="0.3">
      <c r="A219" s="248">
        <v>2486</v>
      </c>
      <c r="B219" s="293" t="s">
        <v>197</v>
      </c>
      <c r="C219" s="249">
        <v>8</v>
      </c>
      <c r="D219" s="250">
        <v>6</v>
      </c>
      <c r="E219" s="229" t="s">
        <v>398</v>
      </c>
      <c r="F219" s="230"/>
      <c r="G219" s="312">
        <f t="shared" si="153"/>
        <v>0</v>
      </c>
      <c r="H219" s="276"/>
      <c r="I219" s="357"/>
      <c r="J219" s="275">
        <f t="shared" si="154"/>
        <v>0</v>
      </c>
      <c r="K219" s="276"/>
      <c r="L219" s="416"/>
      <c r="M219" s="312">
        <f t="shared" si="155"/>
        <v>0</v>
      </c>
      <c r="N219" s="276"/>
      <c r="O219" s="357"/>
      <c r="P219" s="216">
        <f t="shared" si="113"/>
        <v>0</v>
      </c>
      <c r="Q219" s="216">
        <f t="shared" si="114"/>
        <v>0</v>
      </c>
      <c r="R219" s="216">
        <f t="shared" si="115"/>
        <v>0</v>
      </c>
      <c r="S219" s="275">
        <f t="shared" si="156"/>
        <v>0</v>
      </c>
      <c r="T219" s="276"/>
      <c r="U219" s="357"/>
      <c r="V219" s="277">
        <f t="shared" si="157"/>
        <v>0</v>
      </c>
      <c r="W219" s="111"/>
      <c r="X219" s="274"/>
      <c r="Y219" s="235"/>
    </row>
    <row r="220" spans="1:25" ht="38.25" customHeight="1" thickBot="1" x14ac:dyDescent="0.3">
      <c r="A220" s="248">
        <v>2487</v>
      </c>
      <c r="B220" s="293" t="s">
        <v>197</v>
      </c>
      <c r="C220" s="249">
        <v>8</v>
      </c>
      <c r="D220" s="250">
        <v>7</v>
      </c>
      <c r="E220" s="229" t="s">
        <v>399</v>
      </c>
      <c r="F220" s="230"/>
      <c r="G220" s="312">
        <f t="shared" si="153"/>
        <v>0</v>
      </c>
      <c r="H220" s="276"/>
      <c r="I220" s="357"/>
      <c r="J220" s="275">
        <f t="shared" si="154"/>
        <v>0</v>
      </c>
      <c r="K220" s="276"/>
      <c r="L220" s="416"/>
      <c r="M220" s="312">
        <f t="shared" si="155"/>
        <v>0</v>
      </c>
      <c r="N220" s="276"/>
      <c r="O220" s="357"/>
      <c r="P220" s="216">
        <f t="shared" si="113"/>
        <v>0</v>
      </c>
      <c r="Q220" s="216">
        <f t="shared" si="114"/>
        <v>0</v>
      </c>
      <c r="R220" s="216">
        <f t="shared" si="115"/>
        <v>0</v>
      </c>
      <c r="S220" s="275">
        <f t="shared" si="156"/>
        <v>0</v>
      </c>
      <c r="T220" s="276"/>
      <c r="U220" s="357"/>
      <c r="V220" s="277">
        <f t="shared" si="157"/>
        <v>0</v>
      </c>
      <c r="W220" s="111"/>
      <c r="X220" s="274"/>
      <c r="Y220" s="235"/>
    </row>
    <row r="221" spans="1:25" ht="27.75" customHeight="1" x14ac:dyDescent="0.25">
      <c r="A221" s="236">
        <v>2490</v>
      </c>
      <c r="B221" s="294" t="s">
        <v>197</v>
      </c>
      <c r="C221" s="238">
        <v>9</v>
      </c>
      <c r="D221" s="239">
        <v>0</v>
      </c>
      <c r="E221" s="240" t="s">
        <v>204</v>
      </c>
      <c r="F221" s="212"/>
      <c r="G221" s="353">
        <f t="shared" ref="G221:L221" si="158">SUM(G223)</f>
        <v>-37951.199999999997</v>
      </c>
      <c r="H221" s="272">
        <f t="shared" si="158"/>
        <v>0</v>
      </c>
      <c r="I221" s="244">
        <f t="shared" si="158"/>
        <v>-37951.199999999997</v>
      </c>
      <c r="J221" s="414">
        <f t="shared" si="158"/>
        <v>-3000</v>
      </c>
      <c r="K221" s="272">
        <f t="shared" si="158"/>
        <v>0</v>
      </c>
      <c r="L221" s="415">
        <f t="shared" si="158"/>
        <v>-3000</v>
      </c>
      <c r="M221" s="353">
        <f t="shared" ref="M221:O221" si="159">SUM(M223)</f>
        <v>-9000</v>
      </c>
      <c r="N221" s="272">
        <f t="shared" si="159"/>
        <v>0</v>
      </c>
      <c r="O221" s="244">
        <f t="shared" si="159"/>
        <v>-9000</v>
      </c>
      <c r="P221" s="216">
        <f t="shared" si="113"/>
        <v>-6000</v>
      </c>
      <c r="Q221" s="216">
        <f t="shared" si="114"/>
        <v>0</v>
      </c>
      <c r="R221" s="216">
        <f t="shared" si="115"/>
        <v>-6000</v>
      </c>
      <c r="S221" s="414">
        <f t="shared" ref="S221:U221" si="160">SUM(S223)</f>
        <v>-10000</v>
      </c>
      <c r="T221" s="272">
        <f t="shared" si="160"/>
        <v>0</v>
      </c>
      <c r="U221" s="244">
        <f t="shared" si="160"/>
        <v>-10000</v>
      </c>
      <c r="V221" s="245">
        <f t="shared" ref="V221:X221" si="161">SUM(V223)</f>
        <v>-10000</v>
      </c>
      <c r="W221" s="242">
        <f t="shared" si="161"/>
        <v>0</v>
      </c>
      <c r="X221" s="271">
        <f t="shared" si="161"/>
        <v>-10000</v>
      </c>
      <c r="Y221" s="235"/>
    </row>
    <row r="222" spans="1:25" s="247" customFormat="1" ht="16.5" customHeight="1" x14ac:dyDescent="0.25">
      <c r="A222" s="248"/>
      <c r="B222" s="220"/>
      <c r="C222" s="249"/>
      <c r="D222" s="250"/>
      <c r="E222" s="229" t="s">
        <v>189</v>
      </c>
      <c r="F222" s="230"/>
      <c r="G222" s="260"/>
      <c r="H222" s="262"/>
      <c r="I222" s="233"/>
      <c r="J222" s="411"/>
      <c r="K222" s="262"/>
      <c r="L222" s="375"/>
      <c r="M222" s="260"/>
      <c r="N222" s="262"/>
      <c r="O222" s="233"/>
      <c r="P222" s="216">
        <f t="shared" si="113"/>
        <v>0</v>
      </c>
      <c r="Q222" s="216">
        <f t="shared" si="114"/>
        <v>0</v>
      </c>
      <c r="R222" s="216">
        <f t="shared" si="115"/>
        <v>0</v>
      </c>
      <c r="S222" s="411"/>
      <c r="T222" s="262"/>
      <c r="U222" s="233"/>
      <c r="V222" s="234"/>
      <c r="W222" s="95"/>
      <c r="X222" s="231"/>
      <c r="Y222" s="246"/>
    </row>
    <row r="223" spans="1:25" ht="27.75" customHeight="1" thickBot="1" x14ac:dyDescent="0.3">
      <c r="A223" s="248">
        <v>2491</v>
      </c>
      <c r="B223" s="293" t="s">
        <v>197</v>
      </c>
      <c r="C223" s="249">
        <v>9</v>
      </c>
      <c r="D223" s="250">
        <v>1</v>
      </c>
      <c r="E223" s="229" t="s">
        <v>204</v>
      </c>
      <c r="F223" s="230"/>
      <c r="G223" s="312">
        <f>SUM(H223:I223)</f>
        <v>-37951.199999999997</v>
      </c>
      <c r="H223" s="276"/>
      <c r="I223" s="357">
        <v>-37951.199999999997</v>
      </c>
      <c r="J223" s="275">
        <f>SUM(K223:L223)</f>
        <v>-3000</v>
      </c>
      <c r="K223" s="276"/>
      <c r="L223" s="416">
        <v>-3000</v>
      </c>
      <c r="M223" s="312">
        <f>SUM(N223:O223)</f>
        <v>-9000</v>
      </c>
      <c r="N223" s="276"/>
      <c r="O223" s="357">
        <v>-9000</v>
      </c>
      <c r="P223" s="216">
        <f t="shared" si="113"/>
        <v>-6000</v>
      </c>
      <c r="Q223" s="216">
        <f t="shared" si="114"/>
        <v>0</v>
      </c>
      <c r="R223" s="216">
        <f t="shared" si="115"/>
        <v>-6000</v>
      </c>
      <c r="S223" s="275">
        <f>SUM(T223:U223)</f>
        <v>-10000</v>
      </c>
      <c r="T223" s="276"/>
      <c r="U223" s="357">
        <v>-10000</v>
      </c>
      <c r="V223" s="277">
        <f>SUM(W223:X223)</f>
        <v>-10000</v>
      </c>
      <c r="W223" s="111"/>
      <c r="X223" s="274">
        <v>-10000</v>
      </c>
      <c r="Y223" s="263" t="s">
        <v>590</v>
      </c>
    </row>
    <row r="224" spans="1:25" s="228" customFormat="1" ht="34.5" customHeight="1" x14ac:dyDescent="0.15">
      <c r="A224" s="248">
        <v>2500</v>
      </c>
      <c r="B224" s="293" t="s">
        <v>205</v>
      </c>
      <c r="C224" s="238">
        <v>0</v>
      </c>
      <c r="D224" s="239">
        <v>0</v>
      </c>
      <c r="E224" s="240" t="s">
        <v>504</v>
      </c>
      <c r="F224" s="212"/>
      <c r="G224" s="353">
        <f t="shared" ref="G224:O224" si="162">SUM(G226,G233,G236,G239,G242,G245,)</f>
        <v>280496.3</v>
      </c>
      <c r="H224" s="272">
        <f t="shared" si="162"/>
        <v>280496.3</v>
      </c>
      <c r="I224" s="244">
        <f t="shared" si="162"/>
        <v>0</v>
      </c>
      <c r="J224" s="414">
        <f t="shared" si="162"/>
        <v>339000</v>
      </c>
      <c r="K224" s="272">
        <f t="shared" si="162"/>
        <v>339000</v>
      </c>
      <c r="L224" s="415">
        <f t="shared" si="162"/>
        <v>0</v>
      </c>
      <c r="M224" s="353">
        <f t="shared" si="162"/>
        <v>339000</v>
      </c>
      <c r="N224" s="272">
        <f t="shared" si="162"/>
        <v>339000</v>
      </c>
      <c r="O224" s="244">
        <f t="shared" si="162"/>
        <v>0</v>
      </c>
      <c r="P224" s="216">
        <f t="shared" si="113"/>
        <v>0</v>
      </c>
      <c r="Q224" s="216">
        <f t="shared" si="114"/>
        <v>0</v>
      </c>
      <c r="R224" s="216">
        <f t="shared" si="115"/>
        <v>0</v>
      </c>
      <c r="S224" s="414">
        <f t="shared" ref="S224:U224" si="163">SUM(S226,S233,S236,S239,S242,S245,)</f>
        <v>375500</v>
      </c>
      <c r="T224" s="272">
        <f t="shared" si="163"/>
        <v>345500</v>
      </c>
      <c r="U224" s="244">
        <f t="shared" si="163"/>
        <v>30000</v>
      </c>
      <c r="V224" s="245">
        <f t="shared" ref="V224:X224" si="164">SUM(V226,V233,V236,V239,V242,V245,)</f>
        <v>398500</v>
      </c>
      <c r="W224" s="242">
        <f t="shared" si="164"/>
        <v>348500</v>
      </c>
      <c r="X224" s="271">
        <f t="shared" si="164"/>
        <v>50000</v>
      </c>
      <c r="Y224" s="227"/>
    </row>
    <row r="225" spans="1:25" ht="16.5" customHeight="1" x14ac:dyDescent="0.25">
      <c r="A225" s="219"/>
      <c r="B225" s="220"/>
      <c r="C225" s="221"/>
      <c r="D225" s="222"/>
      <c r="E225" s="229" t="s">
        <v>5</v>
      </c>
      <c r="F225" s="230"/>
      <c r="G225" s="360"/>
      <c r="H225" s="291"/>
      <c r="I225" s="361"/>
      <c r="J225" s="419"/>
      <c r="K225" s="291"/>
      <c r="L225" s="400"/>
      <c r="M225" s="360"/>
      <c r="N225" s="291"/>
      <c r="O225" s="361"/>
      <c r="P225" s="216"/>
      <c r="Q225" s="216"/>
      <c r="R225" s="216"/>
      <c r="S225" s="419"/>
      <c r="T225" s="291"/>
      <c r="U225" s="361"/>
      <c r="V225" s="292"/>
      <c r="W225" s="165"/>
      <c r="X225" s="172"/>
      <c r="Y225" s="235"/>
    </row>
    <row r="226" spans="1:25" ht="17.25" customHeight="1" x14ac:dyDescent="0.25">
      <c r="A226" s="236">
        <v>2510</v>
      </c>
      <c r="B226" s="294" t="s">
        <v>205</v>
      </c>
      <c r="C226" s="238">
        <v>1</v>
      </c>
      <c r="D226" s="239">
        <v>0</v>
      </c>
      <c r="E226" s="240" t="s">
        <v>206</v>
      </c>
      <c r="F226" s="212"/>
      <c r="G226" s="353">
        <f t="shared" ref="G226:O226" si="165">SUM(G228)</f>
        <v>47783</v>
      </c>
      <c r="H226" s="272">
        <f t="shared" si="165"/>
        <v>47783</v>
      </c>
      <c r="I226" s="244">
        <f t="shared" si="165"/>
        <v>0</v>
      </c>
      <c r="J226" s="414">
        <f t="shared" si="165"/>
        <v>65000</v>
      </c>
      <c r="K226" s="272">
        <f t="shared" si="165"/>
        <v>65000</v>
      </c>
      <c r="L226" s="415">
        <f t="shared" si="165"/>
        <v>0</v>
      </c>
      <c r="M226" s="353">
        <f t="shared" si="165"/>
        <v>65000</v>
      </c>
      <c r="N226" s="272">
        <f t="shared" si="165"/>
        <v>65000</v>
      </c>
      <c r="O226" s="244">
        <f t="shared" si="165"/>
        <v>0</v>
      </c>
      <c r="P226" s="216">
        <f t="shared" ref="P226:P297" si="166">M226-J226</f>
        <v>0</v>
      </c>
      <c r="Q226" s="216">
        <f t="shared" ref="Q226:Q297" si="167">N226-K226</f>
        <v>0</v>
      </c>
      <c r="R226" s="216">
        <f t="shared" ref="R226:R297" si="168">O226-L226</f>
        <v>0</v>
      </c>
      <c r="S226" s="414">
        <f t="shared" ref="S226:U226" si="169">SUM(S228)</f>
        <v>95500</v>
      </c>
      <c r="T226" s="272">
        <f t="shared" si="169"/>
        <v>65500</v>
      </c>
      <c r="U226" s="244">
        <f t="shared" si="169"/>
        <v>30000</v>
      </c>
      <c r="V226" s="245">
        <f t="shared" ref="V226:X226" si="170">SUM(V228)</f>
        <v>116500</v>
      </c>
      <c r="W226" s="242">
        <f t="shared" si="170"/>
        <v>66500</v>
      </c>
      <c r="X226" s="271">
        <f t="shared" si="170"/>
        <v>50000</v>
      </c>
      <c r="Y226" s="235"/>
    </row>
    <row r="227" spans="1:25" s="247" customFormat="1" ht="16.5" customHeight="1" x14ac:dyDescent="0.25">
      <c r="A227" s="248"/>
      <c r="B227" s="220"/>
      <c r="C227" s="249"/>
      <c r="D227" s="250"/>
      <c r="E227" s="229" t="s">
        <v>189</v>
      </c>
      <c r="F227" s="230"/>
      <c r="G227" s="260"/>
      <c r="H227" s="262"/>
      <c r="I227" s="233"/>
      <c r="J227" s="411"/>
      <c r="K227" s="262"/>
      <c r="L227" s="375"/>
      <c r="M227" s="260"/>
      <c r="N227" s="262"/>
      <c r="O227" s="233"/>
      <c r="P227" s="216"/>
      <c r="Q227" s="216"/>
      <c r="R227" s="216"/>
      <c r="S227" s="411"/>
      <c r="T227" s="262"/>
      <c r="U227" s="233"/>
      <c r="V227" s="234"/>
      <c r="W227" s="95"/>
      <c r="X227" s="231"/>
      <c r="Y227" s="246"/>
    </row>
    <row r="228" spans="1:25" ht="17.25" customHeight="1" thickBot="1" x14ac:dyDescent="0.3">
      <c r="A228" s="248">
        <v>2511</v>
      </c>
      <c r="B228" s="293" t="s">
        <v>205</v>
      </c>
      <c r="C228" s="249">
        <v>1</v>
      </c>
      <c r="D228" s="250">
        <v>1</v>
      </c>
      <c r="E228" s="229" t="s">
        <v>206</v>
      </c>
      <c r="F228" s="212"/>
      <c r="G228" s="312">
        <f>SUM(H228:I228)</f>
        <v>47783</v>
      </c>
      <c r="H228" s="276">
        <v>47783</v>
      </c>
      <c r="I228" s="358">
        <v>0</v>
      </c>
      <c r="J228" s="275">
        <f>SUM(K228:L228)</f>
        <v>65000</v>
      </c>
      <c r="K228" s="276">
        <f>SUM(K229:K232)</f>
        <v>65000</v>
      </c>
      <c r="L228" s="276">
        <f>SUM(L229:L232)</f>
        <v>0</v>
      </c>
      <c r="M228" s="312">
        <f>SUM(N228:O228)</f>
        <v>65000</v>
      </c>
      <c r="N228" s="276">
        <f>SUM(N229:N232)</f>
        <v>65000</v>
      </c>
      <c r="O228" s="276">
        <f>SUM(O229:O232)</f>
        <v>0</v>
      </c>
      <c r="P228" s="216">
        <f t="shared" si="166"/>
        <v>0</v>
      </c>
      <c r="Q228" s="216">
        <f t="shared" si="167"/>
        <v>0</v>
      </c>
      <c r="R228" s="216">
        <f t="shared" si="168"/>
        <v>0</v>
      </c>
      <c r="S228" s="312">
        <f>SUM(T228:U228)</f>
        <v>95500</v>
      </c>
      <c r="T228" s="276">
        <f>SUM(T229:T232)</f>
        <v>65500</v>
      </c>
      <c r="U228" s="276">
        <f>SUM(U229:U232)</f>
        <v>30000</v>
      </c>
      <c r="V228" s="273">
        <f>SUM(W228:X228)</f>
        <v>116500</v>
      </c>
      <c r="W228" s="111">
        <f>SUM(W229:W232)</f>
        <v>66500</v>
      </c>
      <c r="X228" s="111">
        <f>SUM(X229:X232)</f>
        <v>50000</v>
      </c>
      <c r="Y228" s="235"/>
    </row>
    <row r="229" spans="1:25" ht="18.75" customHeight="1" thickBot="1" x14ac:dyDescent="0.3">
      <c r="A229" s="248"/>
      <c r="B229" s="293"/>
      <c r="C229" s="249"/>
      <c r="D229" s="250"/>
      <c r="E229" s="285" t="s">
        <v>553</v>
      </c>
      <c r="F229" s="217">
        <v>4213</v>
      </c>
      <c r="G229" s="312">
        <f>SUM(H229:I229)</f>
        <v>46799</v>
      </c>
      <c r="H229" s="262">
        <v>46799</v>
      </c>
      <c r="I229" s="233"/>
      <c r="J229" s="275">
        <f>SUM(K229:L229)</f>
        <v>60000</v>
      </c>
      <c r="K229" s="262">
        <v>60000</v>
      </c>
      <c r="L229" s="375"/>
      <c r="M229" s="312">
        <f>SUM(N229:O229)</f>
        <v>60000</v>
      </c>
      <c r="N229" s="262">
        <v>60000</v>
      </c>
      <c r="O229" s="233">
        <v>0</v>
      </c>
      <c r="P229" s="216">
        <f t="shared" si="166"/>
        <v>0</v>
      </c>
      <c r="Q229" s="216">
        <f t="shared" si="167"/>
        <v>0</v>
      </c>
      <c r="R229" s="216">
        <f t="shared" si="168"/>
        <v>0</v>
      </c>
      <c r="S229" s="275">
        <f>SUM(T229:U229)</f>
        <v>60000</v>
      </c>
      <c r="T229" s="262">
        <v>60000</v>
      </c>
      <c r="U229" s="233">
        <v>0</v>
      </c>
      <c r="V229" s="277">
        <f>SUM(W229:X229)</f>
        <v>60000</v>
      </c>
      <c r="W229" s="95">
        <v>60000</v>
      </c>
      <c r="X229" s="231">
        <v>0</v>
      </c>
      <c r="Y229" s="235"/>
    </row>
    <row r="230" spans="1:25" ht="18.75" customHeight="1" thickBot="1" x14ac:dyDescent="0.3">
      <c r="A230" s="248"/>
      <c r="B230" s="293"/>
      <c r="C230" s="249"/>
      <c r="D230" s="249"/>
      <c r="E230" s="170" t="s">
        <v>552</v>
      </c>
      <c r="F230" s="217">
        <v>4239</v>
      </c>
      <c r="G230" s="312">
        <f>SUM(H230:I230)</f>
        <v>0</v>
      </c>
      <c r="H230" s="262">
        <v>0</v>
      </c>
      <c r="I230" s="233"/>
      <c r="J230" s="275">
        <f>SUM(K230:L230)</f>
        <v>2000</v>
      </c>
      <c r="K230" s="262">
        <v>2000</v>
      </c>
      <c r="L230" s="375"/>
      <c r="M230" s="312">
        <f>SUM(N230:O230)</f>
        <v>2000</v>
      </c>
      <c r="N230" s="262">
        <v>2000</v>
      </c>
      <c r="O230" s="233">
        <v>0</v>
      </c>
      <c r="P230" s="216">
        <f t="shared" si="166"/>
        <v>0</v>
      </c>
      <c r="Q230" s="216">
        <f t="shared" si="167"/>
        <v>0</v>
      </c>
      <c r="R230" s="216">
        <f t="shared" si="168"/>
        <v>0</v>
      </c>
      <c r="S230" s="275">
        <f>SUM(T230:U230)</f>
        <v>2500</v>
      </c>
      <c r="T230" s="262">
        <v>2500</v>
      </c>
      <c r="U230" s="233">
        <v>0</v>
      </c>
      <c r="V230" s="277">
        <f>SUM(W230:X230)</f>
        <v>3000</v>
      </c>
      <c r="W230" s="95">
        <v>3000</v>
      </c>
      <c r="X230" s="231">
        <v>0</v>
      </c>
      <c r="Y230" s="235"/>
    </row>
    <row r="231" spans="1:25" ht="18.75" customHeight="1" thickBot="1" x14ac:dyDescent="0.3">
      <c r="A231" s="248"/>
      <c r="B231" s="293"/>
      <c r="C231" s="249"/>
      <c r="D231" s="249"/>
      <c r="E231" s="170" t="s">
        <v>566</v>
      </c>
      <c r="F231" s="217">
        <v>4269</v>
      </c>
      <c r="G231" s="312">
        <f>SUM(H231:I231)</f>
        <v>984</v>
      </c>
      <c r="H231" s="262">
        <v>984</v>
      </c>
      <c r="I231" s="233"/>
      <c r="J231" s="275">
        <f>SUM(K231:L231)</f>
        <v>3000</v>
      </c>
      <c r="K231" s="262">
        <v>3000</v>
      </c>
      <c r="L231" s="375"/>
      <c r="M231" s="312">
        <f>SUM(N231:O231)</f>
        <v>3000</v>
      </c>
      <c r="N231" s="262">
        <v>3000</v>
      </c>
      <c r="O231" s="233">
        <v>0</v>
      </c>
      <c r="P231" s="216">
        <f t="shared" si="166"/>
        <v>0</v>
      </c>
      <c r="Q231" s="216">
        <f t="shared" si="167"/>
        <v>0</v>
      </c>
      <c r="R231" s="216">
        <f t="shared" si="168"/>
        <v>0</v>
      </c>
      <c r="S231" s="275">
        <f>SUM(T231:U231)</f>
        <v>3000</v>
      </c>
      <c r="T231" s="262">
        <v>3000</v>
      </c>
      <c r="U231" s="233">
        <v>0</v>
      </c>
      <c r="V231" s="277">
        <f>SUM(W231:X231)</f>
        <v>3500</v>
      </c>
      <c r="W231" s="95">
        <v>3500</v>
      </c>
      <c r="X231" s="231">
        <v>0</v>
      </c>
      <c r="Y231" s="235"/>
    </row>
    <row r="232" spans="1:25" ht="41.25" customHeight="1" thickBot="1" x14ac:dyDescent="0.3">
      <c r="A232" s="248"/>
      <c r="B232" s="293"/>
      <c r="C232" s="249"/>
      <c r="D232" s="250"/>
      <c r="E232" s="170" t="s">
        <v>548</v>
      </c>
      <c r="F232" s="217">
        <v>5129</v>
      </c>
      <c r="G232" s="359"/>
      <c r="H232" s="262"/>
      <c r="I232" s="233"/>
      <c r="J232" s="275">
        <f>SUM(K232:L232)</f>
        <v>0</v>
      </c>
      <c r="K232" s="262"/>
      <c r="L232" s="375"/>
      <c r="M232" s="275">
        <f>SUM(N232:O232)</f>
        <v>0</v>
      </c>
      <c r="N232" s="262"/>
      <c r="O232" s="233">
        <v>0</v>
      </c>
      <c r="P232" s="216">
        <f t="shared" si="166"/>
        <v>0</v>
      </c>
      <c r="Q232" s="216">
        <f t="shared" si="167"/>
        <v>0</v>
      </c>
      <c r="R232" s="216">
        <f t="shared" si="168"/>
        <v>0</v>
      </c>
      <c r="S232" s="275">
        <f>SUM(T232:U232)</f>
        <v>30000</v>
      </c>
      <c r="T232" s="262"/>
      <c r="U232" s="233">
        <v>30000</v>
      </c>
      <c r="V232" s="277">
        <f>SUM(W232:X232)</f>
        <v>50000</v>
      </c>
      <c r="W232" s="95"/>
      <c r="X232" s="231">
        <v>50000</v>
      </c>
      <c r="Y232" s="263"/>
    </row>
    <row r="233" spans="1:25" ht="18.75" customHeight="1" x14ac:dyDescent="0.25">
      <c r="A233" s="248">
        <v>2520</v>
      </c>
      <c r="B233" s="293" t="s">
        <v>205</v>
      </c>
      <c r="C233" s="249">
        <v>2</v>
      </c>
      <c r="D233" s="250">
        <v>0</v>
      </c>
      <c r="E233" s="229" t="s">
        <v>207</v>
      </c>
      <c r="F233" s="230"/>
      <c r="G233" s="260">
        <f t="shared" ref="G233:L233" si="171">SUM(G235)</f>
        <v>0</v>
      </c>
      <c r="H233" s="262">
        <f t="shared" si="171"/>
        <v>0</v>
      </c>
      <c r="I233" s="233">
        <f t="shared" si="171"/>
        <v>0</v>
      </c>
      <c r="J233" s="411">
        <f t="shared" si="171"/>
        <v>0</v>
      </c>
      <c r="K233" s="262">
        <f t="shared" si="171"/>
        <v>0</v>
      </c>
      <c r="L233" s="375">
        <f t="shared" si="171"/>
        <v>0</v>
      </c>
      <c r="M233" s="260">
        <f t="shared" ref="M233:O233" si="172">SUM(M235)</f>
        <v>0</v>
      </c>
      <c r="N233" s="262">
        <f t="shared" si="172"/>
        <v>0</v>
      </c>
      <c r="O233" s="233">
        <f t="shared" si="172"/>
        <v>0</v>
      </c>
      <c r="P233" s="216">
        <f t="shared" si="166"/>
        <v>0</v>
      </c>
      <c r="Q233" s="216">
        <f t="shared" si="167"/>
        <v>0</v>
      </c>
      <c r="R233" s="216">
        <f t="shared" si="168"/>
        <v>0</v>
      </c>
      <c r="S233" s="411">
        <f t="shared" ref="S233:U233" si="173">SUM(S235)</f>
        <v>0</v>
      </c>
      <c r="T233" s="262">
        <f t="shared" si="173"/>
        <v>0</v>
      </c>
      <c r="U233" s="233">
        <f t="shared" si="173"/>
        <v>0</v>
      </c>
      <c r="V233" s="234">
        <f t="shared" ref="V233:X233" si="174">SUM(V235)</f>
        <v>0</v>
      </c>
      <c r="W233" s="95">
        <f t="shared" si="174"/>
        <v>0</v>
      </c>
      <c r="X233" s="231">
        <f t="shared" si="174"/>
        <v>0</v>
      </c>
      <c r="Y233" s="235"/>
    </row>
    <row r="234" spans="1:25" s="247" customFormat="1" ht="18" customHeight="1" x14ac:dyDescent="0.25">
      <c r="A234" s="248"/>
      <c r="B234" s="220"/>
      <c r="C234" s="249"/>
      <c r="D234" s="250"/>
      <c r="E234" s="229"/>
      <c r="F234" s="230"/>
      <c r="G234" s="359"/>
      <c r="H234" s="280"/>
      <c r="I234" s="258"/>
      <c r="J234" s="283"/>
      <c r="K234" s="280"/>
      <c r="L234" s="408"/>
      <c r="M234" s="359"/>
      <c r="N234" s="280"/>
      <c r="O234" s="258"/>
      <c r="P234" s="216">
        <f t="shared" si="166"/>
        <v>0</v>
      </c>
      <c r="Q234" s="216">
        <f t="shared" si="167"/>
        <v>0</v>
      </c>
      <c r="R234" s="216">
        <f t="shared" si="168"/>
        <v>0</v>
      </c>
      <c r="S234" s="283"/>
      <c r="T234" s="280"/>
      <c r="U234" s="258"/>
      <c r="V234" s="284"/>
      <c r="W234" s="3"/>
      <c r="X234" s="257"/>
      <c r="Y234" s="246"/>
    </row>
    <row r="235" spans="1:25" ht="16.5" customHeight="1" thickBot="1" x14ac:dyDescent="0.3">
      <c r="A235" s="248">
        <v>2521</v>
      </c>
      <c r="B235" s="293" t="s">
        <v>205</v>
      </c>
      <c r="C235" s="249">
        <v>2</v>
      </c>
      <c r="D235" s="250">
        <v>1</v>
      </c>
      <c r="E235" s="229" t="s">
        <v>400</v>
      </c>
      <c r="F235" s="230"/>
      <c r="G235" s="312">
        <f>SUM(H235:I235)</f>
        <v>0</v>
      </c>
      <c r="H235" s="280"/>
      <c r="I235" s="313"/>
      <c r="J235" s="275">
        <f>SUM(K235:L235)</f>
        <v>0</v>
      </c>
      <c r="K235" s="280"/>
      <c r="L235" s="281"/>
      <c r="M235" s="312">
        <f>SUM(N235:O235)</f>
        <v>0</v>
      </c>
      <c r="N235" s="280"/>
      <c r="O235" s="313"/>
      <c r="P235" s="216">
        <f t="shared" si="166"/>
        <v>0</v>
      </c>
      <c r="Q235" s="216">
        <f t="shared" si="167"/>
        <v>0</v>
      </c>
      <c r="R235" s="216">
        <f t="shared" si="168"/>
        <v>0</v>
      </c>
      <c r="S235" s="275">
        <f>SUM(T235:U235)</f>
        <v>0</v>
      </c>
      <c r="T235" s="280"/>
      <c r="U235" s="313"/>
      <c r="V235" s="277">
        <f>SUM(W235:X235)</f>
        <v>0</v>
      </c>
      <c r="W235" s="3"/>
      <c r="X235" s="279"/>
      <c r="Y235" s="235"/>
    </row>
    <row r="236" spans="1:25" ht="24.75" customHeight="1" x14ac:dyDescent="0.25">
      <c r="A236" s="236">
        <v>2530</v>
      </c>
      <c r="B236" s="294" t="s">
        <v>205</v>
      </c>
      <c r="C236" s="238">
        <v>3</v>
      </c>
      <c r="D236" s="239">
        <v>0</v>
      </c>
      <c r="E236" s="240" t="s">
        <v>208</v>
      </c>
      <c r="F236" s="212"/>
      <c r="G236" s="353">
        <f t="shared" ref="G236:L236" si="175">SUM(G238)</f>
        <v>0</v>
      </c>
      <c r="H236" s="272">
        <f t="shared" si="175"/>
        <v>0</v>
      </c>
      <c r="I236" s="244">
        <f t="shared" si="175"/>
        <v>0</v>
      </c>
      <c r="J236" s="414">
        <f t="shared" si="175"/>
        <v>0</v>
      </c>
      <c r="K236" s="272">
        <f t="shared" si="175"/>
        <v>0</v>
      </c>
      <c r="L236" s="415">
        <f t="shared" si="175"/>
        <v>0</v>
      </c>
      <c r="M236" s="353">
        <f t="shared" ref="M236:O236" si="176">SUM(M238)</f>
        <v>0</v>
      </c>
      <c r="N236" s="272">
        <f t="shared" si="176"/>
        <v>0</v>
      </c>
      <c r="O236" s="244">
        <f t="shared" si="176"/>
        <v>0</v>
      </c>
      <c r="P236" s="216">
        <f t="shared" si="166"/>
        <v>0</v>
      </c>
      <c r="Q236" s="216">
        <f t="shared" si="167"/>
        <v>0</v>
      </c>
      <c r="R236" s="216">
        <f t="shared" si="168"/>
        <v>0</v>
      </c>
      <c r="S236" s="414">
        <f t="shared" ref="S236:U236" si="177">SUM(S238)</f>
        <v>0</v>
      </c>
      <c r="T236" s="272">
        <f t="shared" si="177"/>
        <v>0</v>
      </c>
      <c r="U236" s="244">
        <f t="shared" si="177"/>
        <v>0</v>
      </c>
      <c r="V236" s="245">
        <f t="shared" ref="V236:X236" si="178">SUM(V238)</f>
        <v>0</v>
      </c>
      <c r="W236" s="242">
        <f t="shared" si="178"/>
        <v>0</v>
      </c>
      <c r="X236" s="271">
        <f t="shared" si="178"/>
        <v>0</v>
      </c>
      <c r="Y236" s="235"/>
    </row>
    <row r="237" spans="1:25" s="247" customFormat="1" ht="18.75" customHeight="1" x14ac:dyDescent="0.25">
      <c r="A237" s="248"/>
      <c r="B237" s="220"/>
      <c r="C237" s="249"/>
      <c r="D237" s="250"/>
      <c r="E237" s="229" t="s">
        <v>189</v>
      </c>
      <c r="F237" s="230"/>
      <c r="G237" s="260"/>
      <c r="H237" s="262"/>
      <c r="I237" s="233"/>
      <c r="J237" s="411"/>
      <c r="K237" s="262"/>
      <c r="L237" s="375"/>
      <c r="M237" s="260"/>
      <c r="N237" s="262"/>
      <c r="O237" s="233"/>
      <c r="P237" s="216"/>
      <c r="Q237" s="216"/>
      <c r="R237" s="216"/>
      <c r="S237" s="411"/>
      <c r="T237" s="262"/>
      <c r="U237" s="233"/>
      <c r="V237" s="234"/>
      <c r="W237" s="95"/>
      <c r="X237" s="231"/>
      <c r="Y237" s="246"/>
    </row>
    <row r="238" spans="1:25" ht="25.5" customHeight="1" thickBot="1" x14ac:dyDescent="0.3">
      <c r="A238" s="248">
        <v>2531</v>
      </c>
      <c r="B238" s="293" t="s">
        <v>205</v>
      </c>
      <c r="C238" s="249">
        <v>3</v>
      </c>
      <c r="D238" s="250">
        <v>1</v>
      </c>
      <c r="E238" s="229" t="s">
        <v>208</v>
      </c>
      <c r="F238" s="230"/>
      <c r="G238" s="312">
        <f>SUM(H238:I238)</f>
        <v>0</v>
      </c>
      <c r="H238" s="276"/>
      <c r="I238" s="358"/>
      <c r="J238" s="275">
        <f>SUM(K238:L238)</f>
        <v>0</v>
      </c>
      <c r="K238" s="276"/>
      <c r="L238" s="418"/>
      <c r="M238" s="312">
        <f>SUM(N238:O238)</f>
        <v>0</v>
      </c>
      <c r="N238" s="276"/>
      <c r="O238" s="358"/>
      <c r="P238" s="216">
        <f t="shared" si="166"/>
        <v>0</v>
      </c>
      <c r="Q238" s="216">
        <f t="shared" si="167"/>
        <v>0</v>
      </c>
      <c r="R238" s="216">
        <f t="shared" si="168"/>
        <v>0</v>
      </c>
      <c r="S238" s="275">
        <f>SUM(T238:U238)</f>
        <v>0</v>
      </c>
      <c r="T238" s="276"/>
      <c r="U238" s="358"/>
      <c r="V238" s="277">
        <f>SUM(W238:X238)</f>
        <v>0</v>
      </c>
      <c r="W238" s="111"/>
      <c r="X238" s="278"/>
      <c r="Y238" s="235"/>
    </row>
    <row r="239" spans="1:25" ht="30" customHeight="1" x14ac:dyDescent="0.25">
      <c r="A239" s="236">
        <v>2540</v>
      </c>
      <c r="B239" s="294" t="s">
        <v>205</v>
      </c>
      <c r="C239" s="238">
        <v>4</v>
      </c>
      <c r="D239" s="239">
        <v>0</v>
      </c>
      <c r="E239" s="240" t="s">
        <v>401</v>
      </c>
      <c r="F239" s="212"/>
      <c r="G239" s="353">
        <f t="shared" ref="G239:L239" si="179">SUM(G241)</f>
        <v>0</v>
      </c>
      <c r="H239" s="272">
        <f t="shared" si="179"/>
        <v>0</v>
      </c>
      <c r="I239" s="244">
        <f t="shared" si="179"/>
        <v>0</v>
      </c>
      <c r="J239" s="414">
        <f t="shared" si="179"/>
        <v>0</v>
      </c>
      <c r="K239" s="272">
        <f t="shared" si="179"/>
        <v>0</v>
      </c>
      <c r="L239" s="415">
        <f t="shared" si="179"/>
        <v>0</v>
      </c>
      <c r="M239" s="353">
        <f t="shared" ref="M239:O239" si="180">SUM(M241)</f>
        <v>0</v>
      </c>
      <c r="N239" s="272">
        <f t="shared" si="180"/>
        <v>0</v>
      </c>
      <c r="O239" s="244">
        <f t="shared" si="180"/>
        <v>0</v>
      </c>
      <c r="P239" s="216">
        <f t="shared" si="166"/>
        <v>0</v>
      </c>
      <c r="Q239" s="216">
        <f t="shared" si="167"/>
        <v>0</v>
      </c>
      <c r="R239" s="216">
        <f t="shared" si="168"/>
        <v>0</v>
      </c>
      <c r="S239" s="414">
        <f t="shared" ref="S239:U239" si="181">SUM(S241)</f>
        <v>0</v>
      </c>
      <c r="T239" s="272">
        <f t="shared" si="181"/>
        <v>0</v>
      </c>
      <c r="U239" s="244">
        <f t="shared" si="181"/>
        <v>0</v>
      </c>
      <c r="V239" s="245">
        <f t="shared" ref="V239:X239" si="182">SUM(V241)</f>
        <v>0</v>
      </c>
      <c r="W239" s="242">
        <f t="shared" si="182"/>
        <v>0</v>
      </c>
      <c r="X239" s="271">
        <f t="shared" si="182"/>
        <v>0</v>
      </c>
      <c r="Y239" s="235"/>
    </row>
    <row r="240" spans="1:25" s="247" customFormat="1" ht="21" customHeight="1" x14ac:dyDescent="0.25">
      <c r="A240" s="248"/>
      <c r="B240" s="220"/>
      <c r="C240" s="249"/>
      <c r="D240" s="250"/>
      <c r="E240" s="229" t="s">
        <v>189</v>
      </c>
      <c r="F240" s="230"/>
      <c r="G240" s="260"/>
      <c r="H240" s="262"/>
      <c r="I240" s="233"/>
      <c r="J240" s="411"/>
      <c r="K240" s="262"/>
      <c r="L240" s="375"/>
      <c r="M240" s="260"/>
      <c r="N240" s="262"/>
      <c r="O240" s="233"/>
      <c r="P240" s="216"/>
      <c r="Q240" s="216"/>
      <c r="R240" s="216"/>
      <c r="S240" s="411"/>
      <c r="T240" s="262"/>
      <c r="U240" s="233"/>
      <c r="V240" s="234"/>
      <c r="W240" s="95"/>
      <c r="X240" s="231"/>
      <c r="Y240" s="246"/>
    </row>
    <row r="241" spans="1:25" ht="24" customHeight="1" thickBot="1" x14ac:dyDescent="0.3">
      <c r="A241" s="248">
        <v>2541</v>
      </c>
      <c r="B241" s="293" t="s">
        <v>205</v>
      </c>
      <c r="C241" s="249">
        <v>4</v>
      </c>
      <c r="D241" s="250">
        <v>1</v>
      </c>
      <c r="E241" s="229" t="s">
        <v>567</v>
      </c>
      <c r="F241" s="230"/>
      <c r="G241" s="312">
        <f>SUM(H241:I241)</f>
        <v>0</v>
      </c>
      <c r="H241" s="280">
        <v>0</v>
      </c>
      <c r="I241" s="313">
        <v>0</v>
      </c>
      <c r="J241" s="275">
        <f>SUM(K241:L241)</f>
        <v>0</v>
      </c>
      <c r="K241" s="280">
        <v>0</v>
      </c>
      <c r="L241" s="281">
        <v>0</v>
      </c>
      <c r="M241" s="312">
        <f>SUM(N241:O241)</f>
        <v>0</v>
      </c>
      <c r="N241" s="280">
        <v>0</v>
      </c>
      <c r="O241" s="313">
        <v>0</v>
      </c>
      <c r="P241" s="216">
        <f t="shared" si="166"/>
        <v>0</v>
      </c>
      <c r="Q241" s="216">
        <f t="shared" si="167"/>
        <v>0</v>
      </c>
      <c r="R241" s="216">
        <f t="shared" si="168"/>
        <v>0</v>
      </c>
      <c r="S241" s="275">
        <f>SUM(T241:U241)</f>
        <v>0</v>
      </c>
      <c r="T241" s="280">
        <v>0</v>
      </c>
      <c r="U241" s="313">
        <v>0</v>
      </c>
      <c r="V241" s="277">
        <f>SUM(W241:X241)</f>
        <v>0</v>
      </c>
      <c r="W241" s="3">
        <v>0</v>
      </c>
      <c r="X241" s="279">
        <v>0</v>
      </c>
      <c r="Y241" s="235"/>
    </row>
    <row r="242" spans="1:25" ht="48" customHeight="1" x14ac:dyDescent="0.25">
      <c r="A242" s="236">
        <v>2550</v>
      </c>
      <c r="B242" s="294" t="s">
        <v>205</v>
      </c>
      <c r="C242" s="238">
        <v>5</v>
      </c>
      <c r="D242" s="239">
        <v>0</v>
      </c>
      <c r="E242" s="240" t="s">
        <v>402</v>
      </c>
      <c r="F242" s="212"/>
      <c r="G242" s="353">
        <f t="shared" ref="G242:L242" si="183">SUM(G244)</f>
        <v>0</v>
      </c>
      <c r="H242" s="272">
        <f t="shared" si="183"/>
        <v>0</v>
      </c>
      <c r="I242" s="244">
        <f t="shared" si="183"/>
        <v>0</v>
      </c>
      <c r="J242" s="414">
        <f t="shared" si="183"/>
        <v>0</v>
      </c>
      <c r="K242" s="272">
        <f t="shared" si="183"/>
        <v>0</v>
      </c>
      <c r="L242" s="415">
        <f t="shared" si="183"/>
        <v>0</v>
      </c>
      <c r="M242" s="353">
        <f t="shared" ref="M242:O242" si="184">SUM(M244)</f>
        <v>0</v>
      </c>
      <c r="N242" s="272">
        <f t="shared" si="184"/>
        <v>0</v>
      </c>
      <c r="O242" s="244">
        <f t="shared" si="184"/>
        <v>0</v>
      </c>
      <c r="P242" s="216">
        <f t="shared" si="166"/>
        <v>0</v>
      </c>
      <c r="Q242" s="216">
        <f t="shared" si="167"/>
        <v>0</v>
      </c>
      <c r="R242" s="216">
        <f t="shared" si="168"/>
        <v>0</v>
      </c>
      <c r="S242" s="414">
        <f t="shared" ref="S242:U242" si="185">SUM(S244)</f>
        <v>0</v>
      </c>
      <c r="T242" s="272">
        <f t="shared" si="185"/>
        <v>0</v>
      </c>
      <c r="U242" s="244">
        <f t="shared" si="185"/>
        <v>0</v>
      </c>
      <c r="V242" s="245">
        <f t="shared" ref="V242:X242" si="186">SUM(V244)</f>
        <v>0</v>
      </c>
      <c r="W242" s="242">
        <f t="shared" si="186"/>
        <v>0</v>
      </c>
      <c r="X242" s="271">
        <f t="shared" si="186"/>
        <v>0</v>
      </c>
      <c r="Y242" s="235"/>
    </row>
    <row r="243" spans="1:25" s="247" customFormat="1" ht="18.75" customHeight="1" x14ac:dyDescent="0.25">
      <c r="A243" s="248"/>
      <c r="B243" s="220"/>
      <c r="C243" s="249"/>
      <c r="D243" s="250"/>
      <c r="E243" s="229" t="s">
        <v>189</v>
      </c>
      <c r="F243" s="230"/>
      <c r="G243" s="260"/>
      <c r="H243" s="262"/>
      <c r="I243" s="233"/>
      <c r="J243" s="411"/>
      <c r="K243" s="262"/>
      <c r="L243" s="375"/>
      <c r="M243" s="260"/>
      <c r="N243" s="262"/>
      <c r="O243" s="233"/>
      <c r="P243" s="216"/>
      <c r="Q243" s="216"/>
      <c r="R243" s="216"/>
      <c r="S243" s="411"/>
      <c r="T243" s="262"/>
      <c r="U243" s="233"/>
      <c r="V243" s="234"/>
      <c r="W243" s="95"/>
      <c r="X243" s="231"/>
      <c r="Y243" s="246"/>
    </row>
    <row r="244" spans="1:25" ht="52.5" customHeight="1" thickBot="1" x14ac:dyDescent="0.3">
      <c r="A244" s="248">
        <v>2551</v>
      </c>
      <c r="B244" s="293" t="s">
        <v>205</v>
      </c>
      <c r="C244" s="249">
        <v>5</v>
      </c>
      <c r="D244" s="250">
        <v>1</v>
      </c>
      <c r="E244" s="229" t="s">
        <v>402</v>
      </c>
      <c r="F244" s="230"/>
      <c r="G244" s="312">
        <f>SUM(H244:I244)</f>
        <v>0</v>
      </c>
      <c r="H244" s="276"/>
      <c r="I244" s="357"/>
      <c r="J244" s="275">
        <f>SUM(K244:L244)</f>
        <v>0</v>
      </c>
      <c r="K244" s="276"/>
      <c r="L244" s="416"/>
      <c r="M244" s="312">
        <f>SUM(N244:O244)</f>
        <v>0</v>
      </c>
      <c r="N244" s="276"/>
      <c r="O244" s="357"/>
      <c r="P244" s="216">
        <f t="shared" si="166"/>
        <v>0</v>
      </c>
      <c r="Q244" s="216">
        <f t="shared" si="167"/>
        <v>0</v>
      </c>
      <c r="R244" s="216">
        <f t="shared" si="168"/>
        <v>0</v>
      </c>
      <c r="S244" s="275">
        <f>SUM(T244:U244)</f>
        <v>0</v>
      </c>
      <c r="T244" s="276"/>
      <c r="U244" s="357"/>
      <c r="V244" s="277">
        <f>SUM(W244:X244)</f>
        <v>0</v>
      </c>
      <c r="W244" s="111"/>
      <c r="X244" s="274"/>
      <c r="Y244" s="235"/>
    </row>
    <row r="245" spans="1:25" ht="38.25" customHeight="1" x14ac:dyDescent="0.25">
      <c r="A245" s="236">
        <v>2560</v>
      </c>
      <c r="B245" s="294" t="s">
        <v>205</v>
      </c>
      <c r="C245" s="238">
        <v>6</v>
      </c>
      <c r="D245" s="239">
        <v>0</v>
      </c>
      <c r="E245" s="240" t="s">
        <v>403</v>
      </c>
      <c r="F245" s="212"/>
      <c r="G245" s="353">
        <f t="shared" ref="G245:L245" si="187">SUM(G247)</f>
        <v>232713.3</v>
      </c>
      <c r="H245" s="272">
        <f t="shared" si="187"/>
        <v>232713.3</v>
      </c>
      <c r="I245" s="244">
        <f t="shared" si="187"/>
        <v>0</v>
      </c>
      <c r="J245" s="414">
        <f t="shared" si="187"/>
        <v>274000</v>
      </c>
      <c r="K245" s="272">
        <f t="shared" si="187"/>
        <v>274000</v>
      </c>
      <c r="L245" s="415">
        <f t="shared" si="187"/>
        <v>0</v>
      </c>
      <c r="M245" s="353">
        <f t="shared" ref="M245:O245" si="188">SUM(M247)</f>
        <v>274000</v>
      </c>
      <c r="N245" s="272">
        <f t="shared" si="188"/>
        <v>274000</v>
      </c>
      <c r="O245" s="244">
        <f t="shared" si="188"/>
        <v>0</v>
      </c>
      <c r="P245" s="216">
        <f t="shared" si="166"/>
        <v>0</v>
      </c>
      <c r="Q245" s="216">
        <f t="shared" si="167"/>
        <v>0</v>
      </c>
      <c r="R245" s="216">
        <f t="shared" si="168"/>
        <v>0</v>
      </c>
      <c r="S245" s="414">
        <f t="shared" ref="S245:U245" si="189">SUM(S247)</f>
        <v>280000</v>
      </c>
      <c r="T245" s="272">
        <f t="shared" si="189"/>
        <v>280000</v>
      </c>
      <c r="U245" s="244">
        <f t="shared" si="189"/>
        <v>0</v>
      </c>
      <c r="V245" s="245">
        <f t="shared" ref="V245:X245" si="190">SUM(V247)</f>
        <v>282000</v>
      </c>
      <c r="W245" s="242">
        <f t="shared" si="190"/>
        <v>282000</v>
      </c>
      <c r="X245" s="271">
        <f t="shared" si="190"/>
        <v>0</v>
      </c>
      <c r="Y245" s="235"/>
    </row>
    <row r="246" spans="1:25" s="247" customFormat="1" ht="21" customHeight="1" x14ac:dyDescent="0.25">
      <c r="A246" s="248"/>
      <c r="B246" s="220"/>
      <c r="C246" s="249"/>
      <c r="D246" s="250"/>
      <c r="E246" s="229" t="s">
        <v>189</v>
      </c>
      <c r="F246" s="230"/>
      <c r="G246" s="260"/>
      <c r="H246" s="262"/>
      <c r="I246" s="233"/>
      <c r="J246" s="411"/>
      <c r="K246" s="262"/>
      <c r="L246" s="375"/>
      <c r="M246" s="260"/>
      <c r="N246" s="262"/>
      <c r="O246" s="233"/>
      <c r="P246" s="216"/>
      <c r="Q246" s="216"/>
      <c r="R246" s="216"/>
      <c r="S246" s="411"/>
      <c r="T246" s="262"/>
      <c r="U246" s="233"/>
      <c r="V246" s="234"/>
      <c r="W246" s="95"/>
      <c r="X246" s="231"/>
      <c r="Y246" s="246"/>
    </row>
    <row r="247" spans="1:25" ht="37.5" customHeight="1" thickBot="1" x14ac:dyDescent="0.3">
      <c r="A247" s="248">
        <v>2561</v>
      </c>
      <c r="B247" s="293" t="s">
        <v>205</v>
      </c>
      <c r="C247" s="249">
        <v>6</v>
      </c>
      <c r="D247" s="250">
        <v>1</v>
      </c>
      <c r="E247" s="229" t="s">
        <v>403</v>
      </c>
      <c r="F247" s="230"/>
      <c r="G247" s="312">
        <f>SUM(H247:I247)</f>
        <v>232713.3</v>
      </c>
      <c r="H247" s="280">
        <v>232713.3</v>
      </c>
      <c r="I247" s="313">
        <f>SUM(I248:I250)</f>
        <v>0</v>
      </c>
      <c r="J247" s="275">
        <f>SUM(K247:L247)</f>
        <v>274000</v>
      </c>
      <c r="K247" s="280">
        <f>SUM(K248:K249)</f>
        <v>274000</v>
      </c>
      <c r="L247" s="281">
        <f>SUM(L248:L250)</f>
        <v>0</v>
      </c>
      <c r="M247" s="312">
        <f>SUM(N247:O247)</f>
        <v>274000</v>
      </c>
      <c r="N247" s="280">
        <f>SUM(N248:N249)</f>
        <v>274000</v>
      </c>
      <c r="O247" s="313">
        <f>SUM(O248:O250)</f>
        <v>0</v>
      </c>
      <c r="P247" s="216">
        <f t="shared" si="166"/>
        <v>0</v>
      </c>
      <c r="Q247" s="216">
        <f t="shared" si="167"/>
        <v>0</v>
      </c>
      <c r="R247" s="216">
        <f t="shared" si="168"/>
        <v>0</v>
      </c>
      <c r="S247" s="275">
        <f>SUM(T247:U247)</f>
        <v>280000</v>
      </c>
      <c r="T247" s="280">
        <f>SUM(T248:T249)</f>
        <v>280000</v>
      </c>
      <c r="U247" s="313">
        <f>SUM(U248:U250)</f>
        <v>0</v>
      </c>
      <c r="V247" s="277">
        <f>SUM(W247:X247)</f>
        <v>282000</v>
      </c>
      <c r="W247" s="3">
        <f>SUM(W248:W249)</f>
        <v>282000</v>
      </c>
      <c r="X247" s="279">
        <f>SUM(X248:X250)</f>
        <v>0</v>
      </c>
      <c r="Y247" s="263"/>
    </row>
    <row r="248" spans="1:25" ht="39" customHeight="1" thickBot="1" x14ac:dyDescent="0.3">
      <c r="A248" s="248"/>
      <c r="B248" s="293"/>
      <c r="C248" s="249"/>
      <c r="D248" s="250"/>
      <c r="E248" s="305" t="s">
        <v>568</v>
      </c>
      <c r="F248" s="306">
        <v>4511</v>
      </c>
      <c r="G248" s="312">
        <f>SUM(H248:I248)</f>
        <v>232713.3</v>
      </c>
      <c r="H248" s="262">
        <v>232713.3</v>
      </c>
      <c r="I248" s="233"/>
      <c r="J248" s="275">
        <f>SUM(K248:L248)</f>
        <v>274000</v>
      </c>
      <c r="K248" s="262">
        <v>274000</v>
      </c>
      <c r="L248" s="375">
        <v>0</v>
      </c>
      <c r="M248" s="312">
        <f>SUM(N248:O248)</f>
        <v>274000</v>
      </c>
      <c r="N248" s="262">
        <v>274000</v>
      </c>
      <c r="O248" s="233">
        <v>0</v>
      </c>
      <c r="P248" s="216">
        <f t="shared" si="166"/>
        <v>0</v>
      </c>
      <c r="Q248" s="216">
        <f t="shared" si="167"/>
        <v>0</v>
      </c>
      <c r="R248" s="216">
        <f t="shared" si="168"/>
        <v>0</v>
      </c>
      <c r="S248" s="275">
        <f>SUM(T248:U248)</f>
        <v>280000</v>
      </c>
      <c r="T248" s="262">
        <v>280000</v>
      </c>
      <c r="U248" s="233">
        <v>0</v>
      </c>
      <c r="V248" s="277">
        <f>SUM(W248:X248)</f>
        <v>282000</v>
      </c>
      <c r="W248" s="95">
        <v>282000</v>
      </c>
      <c r="X248" s="231">
        <v>0</v>
      </c>
      <c r="Y248" s="263"/>
    </row>
    <row r="249" spans="1:25" ht="27.75" hidden="1" customHeight="1" x14ac:dyDescent="0.25">
      <c r="A249" s="248"/>
      <c r="B249" s="293"/>
      <c r="C249" s="249"/>
      <c r="D249" s="250"/>
      <c r="E249" s="229"/>
      <c r="F249" s="230"/>
      <c r="G249" s="312">
        <f>SUM(H249:I249)</f>
        <v>0</v>
      </c>
      <c r="H249" s="262"/>
      <c r="I249" s="233"/>
      <c r="J249" s="275">
        <f>SUM(K249:L249)</f>
        <v>0</v>
      </c>
      <c r="K249" s="262"/>
      <c r="L249" s="375"/>
      <c r="M249" s="312">
        <f>SUM(N249:O249)</f>
        <v>0</v>
      </c>
      <c r="N249" s="262"/>
      <c r="O249" s="233"/>
      <c r="P249" s="216">
        <f t="shared" si="166"/>
        <v>0</v>
      </c>
      <c r="Q249" s="216">
        <f t="shared" si="167"/>
        <v>0</v>
      </c>
      <c r="R249" s="216">
        <f t="shared" si="168"/>
        <v>0</v>
      </c>
      <c r="S249" s="275">
        <f>SUM(T249:U249)</f>
        <v>0</v>
      </c>
      <c r="T249" s="262"/>
      <c r="U249" s="233"/>
      <c r="V249" s="277">
        <f>SUM(W249:X249)</f>
        <v>0</v>
      </c>
      <c r="W249" s="95"/>
      <c r="X249" s="231"/>
      <c r="Y249" s="235"/>
    </row>
    <row r="250" spans="1:25" ht="27.75" customHeight="1" thickBot="1" x14ac:dyDescent="0.3">
      <c r="A250" s="248"/>
      <c r="B250" s="293"/>
      <c r="C250" s="249"/>
      <c r="D250" s="250"/>
      <c r="E250" s="259" t="s">
        <v>468</v>
      </c>
      <c r="F250" s="203" t="s">
        <v>469</v>
      </c>
      <c r="G250" s="312">
        <f>SUM(H250:I250)</f>
        <v>0</v>
      </c>
      <c r="H250" s="262"/>
      <c r="I250" s="233"/>
      <c r="J250" s="275">
        <f>SUM(K250:L250)</f>
        <v>0</v>
      </c>
      <c r="K250" s="262"/>
      <c r="L250" s="375"/>
      <c r="M250" s="312">
        <f>SUM(N250:O250)</f>
        <v>0</v>
      </c>
      <c r="N250" s="262"/>
      <c r="O250" s="233"/>
      <c r="P250" s="216">
        <f t="shared" si="166"/>
        <v>0</v>
      </c>
      <c r="Q250" s="216">
        <f t="shared" si="167"/>
        <v>0</v>
      </c>
      <c r="R250" s="216">
        <f t="shared" si="168"/>
        <v>0</v>
      </c>
      <c r="S250" s="275">
        <f>SUM(T250:U250)</f>
        <v>0</v>
      </c>
      <c r="T250" s="262"/>
      <c r="U250" s="233"/>
      <c r="V250" s="277">
        <f>SUM(W250:X250)</f>
        <v>0</v>
      </c>
      <c r="W250" s="95"/>
      <c r="X250" s="231"/>
      <c r="Y250" s="235"/>
    </row>
    <row r="251" spans="1:25" s="228" customFormat="1" ht="48" customHeight="1" x14ac:dyDescent="0.15">
      <c r="A251" s="248">
        <v>2600</v>
      </c>
      <c r="B251" s="293" t="s">
        <v>209</v>
      </c>
      <c r="C251" s="238">
        <v>0</v>
      </c>
      <c r="D251" s="239">
        <v>0</v>
      </c>
      <c r="E251" s="240" t="s">
        <v>505</v>
      </c>
      <c r="F251" s="212"/>
      <c r="G251" s="353">
        <f t="shared" ref="G251:O251" si="191">SUM(G253,G256,G259,G265,G277,G280,)</f>
        <v>153750.6</v>
      </c>
      <c r="H251" s="272">
        <f t="shared" si="191"/>
        <v>61062.3</v>
      </c>
      <c r="I251" s="244">
        <f t="shared" si="191"/>
        <v>92688.299999999988</v>
      </c>
      <c r="J251" s="414">
        <f t="shared" si="191"/>
        <v>293036.79999999999</v>
      </c>
      <c r="K251" s="272">
        <f t="shared" si="191"/>
        <v>73200</v>
      </c>
      <c r="L251" s="415">
        <f t="shared" si="191"/>
        <v>219836.79999999999</v>
      </c>
      <c r="M251" s="353">
        <f t="shared" si="191"/>
        <v>398350</v>
      </c>
      <c r="N251" s="272">
        <f t="shared" si="191"/>
        <v>75500</v>
      </c>
      <c r="O251" s="244">
        <f t="shared" si="191"/>
        <v>322850</v>
      </c>
      <c r="P251" s="216">
        <f t="shared" si="166"/>
        <v>105313.20000000001</v>
      </c>
      <c r="Q251" s="216">
        <f t="shared" si="167"/>
        <v>2300</v>
      </c>
      <c r="R251" s="216">
        <f t="shared" si="168"/>
        <v>103013.20000000001</v>
      </c>
      <c r="S251" s="414">
        <f t="shared" ref="S251:U251" si="192">SUM(S253,S256,S259,S265,S277,S280,)</f>
        <v>270500</v>
      </c>
      <c r="T251" s="272">
        <f t="shared" si="192"/>
        <v>80500</v>
      </c>
      <c r="U251" s="244">
        <f t="shared" si="192"/>
        <v>190000</v>
      </c>
      <c r="V251" s="245">
        <f t="shared" ref="V251:X251" si="193">SUM(V253,V256,V259,V265,V277,V280,)</f>
        <v>293500</v>
      </c>
      <c r="W251" s="242">
        <f t="shared" si="193"/>
        <v>83500</v>
      </c>
      <c r="X251" s="271">
        <f t="shared" si="193"/>
        <v>210000</v>
      </c>
      <c r="Y251" s="227"/>
    </row>
    <row r="252" spans="1:25" ht="17.25" customHeight="1" x14ac:dyDescent="0.25">
      <c r="A252" s="219"/>
      <c r="B252" s="220"/>
      <c r="C252" s="221"/>
      <c r="D252" s="222"/>
      <c r="E252" s="229" t="s">
        <v>5</v>
      </c>
      <c r="F252" s="230"/>
      <c r="G252" s="360"/>
      <c r="H252" s="291"/>
      <c r="I252" s="361"/>
      <c r="J252" s="419"/>
      <c r="K252" s="291"/>
      <c r="L252" s="400"/>
      <c r="M252" s="360"/>
      <c r="N252" s="291"/>
      <c r="O252" s="361"/>
      <c r="P252" s="216"/>
      <c r="Q252" s="216"/>
      <c r="R252" s="216"/>
      <c r="S252" s="419"/>
      <c r="T252" s="291"/>
      <c r="U252" s="361"/>
      <c r="V252" s="292"/>
      <c r="W252" s="165"/>
      <c r="X252" s="172"/>
      <c r="Y252" s="235"/>
    </row>
    <row r="253" spans="1:25" ht="16.5" customHeight="1" x14ac:dyDescent="0.25">
      <c r="A253" s="236">
        <v>2610</v>
      </c>
      <c r="B253" s="294" t="s">
        <v>209</v>
      </c>
      <c r="C253" s="238">
        <v>1</v>
      </c>
      <c r="D253" s="239">
        <v>0</v>
      </c>
      <c r="E253" s="240" t="s">
        <v>210</v>
      </c>
      <c r="F253" s="212"/>
      <c r="G253" s="353">
        <f t="shared" ref="G253:O253" si="194">SUM(G255)</f>
        <v>0</v>
      </c>
      <c r="H253" s="272">
        <f t="shared" si="194"/>
        <v>0</v>
      </c>
      <c r="I253" s="244">
        <f t="shared" si="194"/>
        <v>0</v>
      </c>
      <c r="J253" s="414">
        <f t="shared" si="194"/>
        <v>0</v>
      </c>
      <c r="K253" s="272">
        <f t="shared" si="194"/>
        <v>0</v>
      </c>
      <c r="L253" s="415">
        <f t="shared" si="194"/>
        <v>0</v>
      </c>
      <c r="M253" s="353">
        <f t="shared" si="194"/>
        <v>0</v>
      </c>
      <c r="N253" s="272">
        <f t="shared" si="194"/>
        <v>0</v>
      </c>
      <c r="O253" s="244">
        <f t="shared" si="194"/>
        <v>0</v>
      </c>
      <c r="P253" s="216">
        <f t="shared" si="166"/>
        <v>0</v>
      </c>
      <c r="Q253" s="216">
        <f t="shared" si="167"/>
        <v>0</v>
      </c>
      <c r="R253" s="216">
        <f t="shared" si="168"/>
        <v>0</v>
      </c>
      <c r="S253" s="414">
        <f t="shared" ref="S253:U253" si="195">SUM(S255)</f>
        <v>0</v>
      </c>
      <c r="T253" s="272">
        <f t="shared" si="195"/>
        <v>0</v>
      </c>
      <c r="U253" s="244">
        <f t="shared" si="195"/>
        <v>0</v>
      </c>
      <c r="V253" s="245">
        <f t="shared" ref="V253:X253" si="196">SUM(V255)</f>
        <v>0</v>
      </c>
      <c r="W253" s="242">
        <f t="shared" si="196"/>
        <v>0</v>
      </c>
      <c r="X253" s="271">
        <f t="shared" si="196"/>
        <v>0</v>
      </c>
      <c r="Y253" s="235"/>
    </row>
    <row r="254" spans="1:25" s="247" customFormat="1" ht="18.75" customHeight="1" x14ac:dyDescent="0.25">
      <c r="A254" s="248"/>
      <c r="B254" s="220"/>
      <c r="C254" s="249"/>
      <c r="D254" s="250"/>
      <c r="E254" s="229" t="s">
        <v>189</v>
      </c>
      <c r="F254" s="230"/>
      <c r="G254" s="260"/>
      <c r="H254" s="262"/>
      <c r="I254" s="233"/>
      <c r="J254" s="411"/>
      <c r="K254" s="262"/>
      <c r="L254" s="375"/>
      <c r="M254" s="260"/>
      <c r="N254" s="262"/>
      <c r="O254" s="233"/>
      <c r="P254" s="216"/>
      <c r="Q254" s="216"/>
      <c r="R254" s="216"/>
      <c r="S254" s="411"/>
      <c r="T254" s="262"/>
      <c r="U254" s="233"/>
      <c r="V254" s="234"/>
      <c r="W254" s="95"/>
      <c r="X254" s="231"/>
      <c r="Y254" s="246"/>
    </row>
    <row r="255" spans="1:25" ht="21" customHeight="1" thickBot="1" x14ac:dyDescent="0.3">
      <c r="A255" s="248">
        <v>2611</v>
      </c>
      <c r="B255" s="293" t="s">
        <v>209</v>
      </c>
      <c r="C255" s="249">
        <v>1</v>
      </c>
      <c r="D255" s="250">
        <v>1</v>
      </c>
      <c r="E255" s="229" t="s">
        <v>404</v>
      </c>
      <c r="F255" s="230"/>
      <c r="G255" s="312">
        <f>SUM(H255:I255)</f>
        <v>0</v>
      </c>
      <c r="H255" s="280"/>
      <c r="I255" s="313">
        <v>0</v>
      </c>
      <c r="J255" s="275">
        <f>SUM(K255:L255)</f>
        <v>0</v>
      </c>
      <c r="K255" s="280"/>
      <c r="L255" s="281"/>
      <c r="M255" s="312">
        <f>SUM(N255:O255)</f>
        <v>0</v>
      </c>
      <c r="N255" s="280"/>
      <c r="O255" s="313"/>
      <c r="P255" s="216">
        <f t="shared" si="166"/>
        <v>0</v>
      </c>
      <c r="Q255" s="216">
        <f t="shared" si="167"/>
        <v>0</v>
      </c>
      <c r="R255" s="216">
        <f t="shared" si="168"/>
        <v>0</v>
      </c>
      <c r="S255" s="275">
        <f>SUM(T255:U255)</f>
        <v>0</v>
      </c>
      <c r="T255" s="280"/>
      <c r="U255" s="313"/>
      <c r="V255" s="277">
        <f>SUM(W255:X255)</f>
        <v>0</v>
      </c>
      <c r="W255" s="3"/>
      <c r="X255" s="279"/>
      <c r="Y255" s="235"/>
    </row>
    <row r="256" spans="1:25" ht="17.25" customHeight="1" x14ac:dyDescent="0.25">
      <c r="A256" s="236">
        <v>2620</v>
      </c>
      <c r="B256" s="294" t="s">
        <v>209</v>
      </c>
      <c r="C256" s="238">
        <v>2</v>
      </c>
      <c r="D256" s="239">
        <v>0</v>
      </c>
      <c r="E256" s="240" t="s">
        <v>405</v>
      </c>
      <c r="F256" s="212"/>
      <c r="G256" s="353">
        <f t="shared" ref="G256:L256" si="197">SUM(G258)</f>
        <v>0</v>
      </c>
      <c r="H256" s="272">
        <f t="shared" si="197"/>
        <v>0</v>
      </c>
      <c r="I256" s="244">
        <f t="shared" si="197"/>
        <v>0</v>
      </c>
      <c r="J256" s="414">
        <f t="shared" si="197"/>
        <v>0</v>
      </c>
      <c r="K256" s="272">
        <f t="shared" si="197"/>
        <v>0</v>
      </c>
      <c r="L256" s="415">
        <f t="shared" si="197"/>
        <v>0</v>
      </c>
      <c r="M256" s="353">
        <f t="shared" ref="M256:O256" si="198">SUM(M258)</f>
        <v>0</v>
      </c>
      <c r="N256" s="272">
        <f t="shared" si="198"/>
        <v>0</v>
      </c>
      <c r="O256" s="244">
        <f t="shared" si="198"/>
        <v>0</v>
      </c>
      <c r="P256" s="216">
        <f t="shared" si="166"/>
        <v>0</v>
      </c>
      <c r="Q256" s="216">
        <f t="shared" si="167"/>
        <v>0</v>
      </c>
      <c r="R256" s="216">
        <f t="shared" si="168"/>
        <v>0</v>
      </c>
      <c r="S256" s="414">
        <f t="shared" ref="S256:U256" si="199">SUM(S258)</f>
        <v>0</v>
      </c>
      <c r="T256" s="272">
        <f t="shared" si="199"/>
        <v>0</v>
      </c>
      <c r="U256" s="244">
        <f t="shared" si="199"/>
        <v>0</v>
      </c>
      <c r="V256" s="245">
        <f t="shared" ref="V256:X256" si="200">SUM(V258)</f>
        <v>0</v>
      </c>
      <c r="W256" s="242">
        <f t="shared" si="200"/>
        <v>0</v>
      </c>
      <c r="X256" s="271">
        <f t="shared" si="200"/>
        <v>0</v>
      </c>
      <c r="Y256" s="235"/>
    </row>
    <row r="257" spans="1:25" s="247" customFormat="1" ht="17.25" customHeight="1" x14ac:dyDescent="0.25">
      <c r="A257" s="248"/>
      <c r="B257" s="220"/>
      <c r="C257" s="249"/>
      <c r="D257" s="250"/>
      <c r="E257" s="229" t="s">
        <v>189</v>
      </c>
      <c r="F257" s="230"/>
      <c r="G257" s="260"/>
      <c r="H257" s="262"/>
      <c r="I257" s="233"/>
      <c r="J257" s="411"/>
      <c r="K257" s="262"/>
      <c r="L257" s="375"/>
      <c r="M257" s="260"/>
      <c r="N257" s="262"/>
      <c r="O257" s="233"/>
      <c r="P257" s="216"/>
      <c r="Q257" s="216"/>
      <c r="R257" s="216"/>
      <c r="S257" s="411"/>
      <c r="T257" s="262"/>
      <c r="U257" s="233"/>
      <c r="V257" s="234"/>
      <c r="W257" s="95"/>
      <c r="X257" s="231"/>
      <c r="Y257" s="246"/>
    </row>
    <row r="258" spans="1:25" ht="13.5" customHeight="1" thickBot="1" x14ac:dyDescent="0.3">
      <c r="A258" s="248">
        <v>2621</v>
      </c>
      <c r="B258" s="293" t="s">
        <v>209</v>
      </c>
      <c r="C258" s="249">
        <v>2</v>
      </c>
      <c r="D258" s="250">
        <v>1</v>
      </c>
      <c r="E258" s="229" t="s">
        <v>405</v>
      </c>
      <c r="F258" s="230"/>
      <c r="G258" s="312">
        <f>SUM(H258:I258)</f>
        <v>0</v>
      </c>
      <c r="H258" s="276"/>
      <c r="I258" s="357"/>
      <c r="J258" s="275">
        <f>SUM(K258:L258)</f>
        <v>0</v>
      </c>
      <c r="K258" s="276"/>
      <c r="L258" s="416"/>
      <c r="M258" s="312">
        <f>SUM(N258:O258)</f>
        <v>0</v>
      </c>
      <c r="N258" s="276"/>
      <c r="O258" s="357"/>
      <c r="P258" s="216">
        <f t="shared" si="166"/>
        <v>0</v>
      </c>
      <c r="Q258" s="216">
        <f t="shared" si="167"/>
        <v>0</v>
      </c>
      <c r="R258" s="216">
        <f t="shared" si="168"/>
        <v>0</v>
      </c>
      <c r="S258" s="275">
        <f>SUM(T258:U258)</f>
        <v>0</v>
      </c>
      <c r="T258" s="276"/>
      <c r="U258" s="357"/>
      <c r="V258" s="277">
        <f>SUM(W258:X258)</f>
        <v>0</v>
      </c>
      <c r="W258" s="111"/>
      <c r="X258" s="274"/>
      <c r="Y258" s="235"/>
    </row>
    <row r="259" spans="1:25" ht="18.75" customHeight="1" x14ac:dyDescent="0.25">
      <c r="A259" s="236">
        <v>2630</v>
      </c>
      <c r="B259" s="294" t="s">
        <v>209</v>
      </c>
      <c r="C259" s="238">
        <v>3</v>
      </c>
      <c r="D259" s="239">
        <v>0</v>
      </c>
      <c r="E259" s="240" t="s">
        <v>406</v>
      </c>
      <c r="F259" s="212"/>
      <c r="G259" s="353">
        <f t="shared" ref="G259:L259" si="201">SUM(G261)</f>
        <v>0</v>
      </c>
      <c r="H259" s="272">
        <f t="shared" si="201"/>
        <v>0</v>
      </c>
      <c r="I259" s="244">
        <f t="shared" si="201"/>
        <v>0</v>
      </c>
      <c r="J259" s="414">
        <f t="shared" si="201"/>
        <v>64405.7</v>
      </c>
      <c r="K259" s="272">
        <f t="shared" si="201"/>
        <v>1000</v>
      </c>
      <c r="L259" s="415">
        <f t="shared" si="201"/>
        <v>63405.7</v>
      </c>
      <c r="M259" s="353">
        <f t="shared" ref="M259:O259" si="202">SUM(M261)</f>
        <v>1000</v>
      </c>
      <c r="N259" s="272">
        <f t="shared" si="202"/>
        <v>1000</v>
      </c>
      <c r="O259" s="244">
        <f t="shared" si="202"/>
        <v>0</v>
      </c>
      <c r="P259" s="216">
        <f t="shared" si="166"/>
        <v>-63405.7</v>
      </c>
      <c r="Q259" s="216">
        <f t="shared" si="167"/>
        <v>0</v>
      </c>
      <c r="R259" s="216">
        <f t="shared" si="168"/>
        <v>-63405.7</v>
      </c>
      <c r="S259" s="414">
        <f t="shared" ref="S259:U259" si="203">SUM(S261)</f>
        <v>71000</v>
      </c>
      <c r="T259" s="272">
        <f t="shared" si="203"/>
        <v>1000</v>
      </c>
      <c r="U259" s="244">
        <f t="shared" si="203"/>
        <v>70000</v>
      </c>
      <c r="V259" s="245">
        <f t="shared" ref="V259:X259" si="204">SUM(V261)</f>
        <v>31500</v>
      </c>
      <c r="W259" s="242">
        <f t="shared" si="204"/>
        <v>1500</v>
      </c>
      <c r="X259" s="271">
        <f t="shared" si="204"/>
        <v>30000</v>
      </c>
      <c r="Y259" s="235"/>
    </row>
    <row r="260" spans="1:25" s="247" customFormat="1" ht="15.75" customHeight="1" x14ac:dyDescent="0.25">
      <c r="A260" s="248"/>
      <c r="B260" s="220"/>
      <c r="C260" s="249"/>
      <c r="D260" s="250"/>
      <c r="E260" s="229" t="s">
        <v>189</v>
      </c>
      <c r="F260" s="230"/>
      <c r="G260" s="260"/>
      <c r="H260" s="262"/>
      <c r="I260" s="233"/>
      <c r="J260" s="411"/>
      <c r="K260" s="262"/>
      <c r="L260" s="375"/>
      <c r="M260" s="260"/>
      <c r="N260" s="262"/>
      <c r="O260" s="233"/>
      <c r="P260" s="216"/>
      <c r="Q260" s="216"/>
      <c r="R260" s="216"/>
      <c r="S260" s="411"/>
      <c r="T260" s="262"/>
      <c r="U260" s="233"/>
      <c r="V260" s="234"/>
      <c r="W260" s="95"/>
      <c r="X260" s="231"/>
      <c r="Y260" s="246"/>
    </row>
    <row r="261" spans="1:25" s="191" customFormat="1" ht="15" customHeight="1" thickBot="1" x14ac:dyDescent="0.3">
      <c r="A261" s="307">
        <v>2631</v>
      </c>
      <c r="B261" s="308" t="s">
        <v>209</v>
      </c>
      <c r="C261" s="309">
        <v>3</v>
      </c>
      <c r="D261" s="310">
        <v>1</v>
      </c>
      <c r="E261" s="304" t="s">
        <v>407</v>
      </c>
      <c r="F261" s="311"/>
      <c r="G261" s="312">
        <f>SUM(H261:I261)</f>
        <v>0</v>
      </c>
      <c r="H261" s="280">
        <v>0</v>
      </c>
      <c r="I261" s="313">
        <v>0</v>
      </c>
      <c r="J261" s="275">
        <f>SUM(K261:L261)</f>
        <v>64405.7</v>
      </c>
      <c r="K261" s="280">
        <f>K262+K263+K264</f>
        <v>1000</v>
      </c>
      <c r="L261" s="280">
        <f>L262+L263+L264</f>
        <v>63405.7</v>
      </c>
      <c r="M261" s="312">
        <f>SUM(N261:O261)</f>
        <v>1000</v>
      </c>
      <c r="N261" s="280">
        <f>N262+N263+N264</f>
        <v>1000</v>
      </c>
      <c r="O261" s="280">
        <f>O262+O263+O264</f>
        <v>0</v>
      </c>
      <c r="P261" s="216">
        <f t="shared" si="166"/>
        <v>-63405.7</v>
      </c>
      <c r="Q261" s="216">
        <f t="shared" si="167"/>
        <v>0</v>
      </c>
      <c r="R261" s="216">
        <f t="shared" si="168"/>
        <v>-63405.7</v>
      </c>
      <c r="S261" s="275">
        <f>SUM(T261:U261)</f>
        <v>71000</v>
      </c>
      <c r="T261" s="280">
        <f>T262+T263+T264</f>
        <v>1000</v>
      </c>
      <c r="U261" s="280">
        <f>U262+U263+U264</f>
        <v>70000</v>
      </c>
      <c r="V261" s="275">
        <f>SUM(W261:X261)</f>
        <v>31500</v>
      </c>
      <c r="W261" s="280">
        <f>W262+W263+W264</f>
        <v>1500</v>
      </c>
      <c r="X261" s="280">
        <f>X262+X263+X264</f>
        <v>30000</v>
      </c>
      <c r="Y261" s="314"/>
    </row>
    <row r="262" spans="1:25" ht="47.25" customHeight="1" thickBot="1" x14ac:dyDescent="0.3">
      <c r="A262" s="248"/>
      <c r="B262" s="293"/>
      <c r="C262" s="249"/>
      <c r="D262" s="250"/>
      <c r="E262" s="229" t="s">
        <v>556</v>
      </c>
      <c r="F262" s="217">
        <v>5112</v>
      </c>
      <c r="G262" s="312">
        <f>SUM(H262:I262)</f>
        <v>0</v>
      </c>
      <c r="H262" s="262"/>
      <c r="I262" s="233"/>
      <c r="J262" s="275">
        <f>SUM(K262:L262)</f>
        <v>62328.7</v>
      </c>
      <c r="K262" s="262">
        <v>0</v>
      </c>
      <c r="L262" s="375">
        <v>62328.7</v>
      </c>
      <c r="M262" s="312">
        <f>SUM(N262:O262)</f>
        <v>0</v>
      </c>
      <c r="N262" s="262">
        <v>0</v>
      </c>
      <c r="O262" s="233">
        <v>0</v>
      </c>
      <c r="P262" s="216">
        <f t="shared" si="166"/>
        <v>-62328.7</v>
      </c>
      <c r="Q262" s="216">
        <f t="shared" si="167"/>
        <v>0</v>
      </c>
      <c r="R262" s="216">
        <f t="shared" si="168"/>
        <v>-62328.7</v>
      </c>
      <c r="S262" s="275">
        <f>SUM(T262:U262)</f>
        <v>70000</v>
      </c>
      <c r="T262" s="262">
        <v>0</v>
      </c>
      <c r="U262" s="233">
        <v>70000</v>
      </c>
      <c r="V262" s="277">
        <f>SUM(W262:X262)</f>
        <v>30000</v>
      </c>
      <c r="W262" s="95">
        <v>0</v>
      </c>
      <c r="X262" s="231">
        <v>30000</v>
      </c>
      <c r="Y262" s="263" t="s">
        <v>643</v>
      </c>
    </row>
    <row r="263" spans="1:25" ht="15" customHeight="1" thickBot="1" x14ac:dyDescent="0.3">
      <c r="A263" s="248"/>
      <c r="B263" s="293"/>
      <c r="C263" s="249"/>
      <c r="D263" s="250"/>
      <c r="E263" s="289" t="s">
        <v>558</v>
      </c>
      <c r="F263" s="203" t="s">
        <v>254</v>
      </c>
      <c r="G263" s="312">
        <f>SUM(H263:I263)</f>
        <v>0</v>
      </c>
      <c r="H263" s="262"/>
      <c r="I263" s="233"/>
      <c r="J263" s="275">
        <f>SUM(K263:L263)</f>
        <v>1000</v>
      </c>
      <c r="K263" s="262">
        <v>1000</v>
      </c>
      <c r="L263" s="375"/>
      <c r="M263" s="312">
        <f>SUM(N263:O263)</f>
        <v>1000</v>
      </c>
      <c r="N263" s="262">
        <v>1000</v>
      </c>
      <c r="O263" s="233">
        <v>0</v>
      </c>
      <c r="P263" s="216">
        <f t="shared" si="166"/>
        <v>0</v>
      </c>
      <c r="Q263" s="216">
        <f t="shared" si="167"/>
        <v>0</v>
      </c>
      <c r="R263" s="216">
        <f t="shared" si="168"/>
        <v>0</v>
      </c>
      <c r="S263" s="275">
        <f>SUM(T263:U263)</f>
        <v>1000</v>
      </c>
      <c r="T263" s="262">
        <v>1000</v>
      </c>
      <c r="U263" s="233">
        <v>0</v>
      </c>
      <c r="V263" s="277">
        <f>SUM(W263:X263)</f>
        <v>1500</v>
      </c>
      <c r="W263" s="95">
        <v>1500</v>
      </c>
      <c r="X263" s="231">
        <v>0</v>
      </c>
      <c r="Y263" s="235"/>
    </row>
    <row r="264" spans="1:25" ht="15" customHeight="1" thickBot="1" x14ac:dyDescent="0.3">
      <c r="A264" s="248"/>
      <c r="B264" s="293"/>
      <c r="C264" s="249"/>
      <c r="D264" s="250"/>
      <c r="E264" s="315" t="s">
        <v>564</v>
      </c>
      <c r="F264" s="203" t="s">
        <v>267</v>
      </c>
      <c r="G264" s="312">
        <f>SUM(H264:I264)</f>
        <v>0</v>
      </c>
      <c r="H264" s="262"/>
      <c r="I264" s="233">
        <v>0</v>
      </c>
      <c r="J264" s="283"/>
      <c r="K264" s="262"/>
      <c r="L264" s="375">
        <v>1077</v>
      </c>
      <c r="M264" s="359"/>
      <c r="N264" s="262"/>
      <c r="O264" s="233"/>
      <c r="P264" s="216"/>
      <c r="Q264" s="216"/>
      <c r="R264" s="216"/>
      <c r="S264" s="283"/>
      <c r="T264" s="262"/>
      <c r="U264" s="233"/>
      <c r="V264" s="284"/>
      <c r="W264" s="95"/>
      <c r="X264" s="231"/>
      <c r="Y264" s="235"/>
    </row>
    <row r="265" spans="1:25" ht="15.75" customHeight="1" x14ac:dyDescent="0.25">
      <c r="A265" s="236">
        <v>2640</v>
      </c>
      <c r="B265" s="294" t="s">
        <v>209</v>
      </c>
      <c r="C265" s="238">
        <v>4</v>
      </c>
      <c r="D265" s="239">
        <v>0</v>
      </c>
      <c r="E265" s="240" t="s">
        <v>211</v>
      </c>
      <c r="F265" s="212"/>
      <c r="G265" s="353">
        <f t="shared" ref="G265:L265" si="205">SUM(G267)</f>
        <v>85341.200000000012</v>
      </c>
      <c r="H265" s="272">
        <f t="shared" si="205"/>
        <v>61062.3</v>
      </c>
      <c r="I265" s="244">
        <f t="shared" si="205"/>
        <v>24278.9</v>
      </c>
      <c r="J265" s="414">
        <f t="shared" si="205"/>
        <v>102398.9</v>
      </c>
      <c r="K265" s="272">
        <f t="shared" si="205"/>
        <v>72200</v>
      </c>
      <c r="L265" s="415">
        <f t="shared" si="205"/>
        <v>30198.9</v>
      </c>
      <c r="M265" s="353">
        <f t="shared" ref="M265:O265" si="206">SUM(M267)</f>
        <v>259850</v>
      </c>
      <c r="N265" s="272">
        <f t="shared" si="206"/>
        <v>74500</v>
      </c>
      <c r="O265" s="244">
        <f t="shared" si="206"/>
        <v>185350</v>
      </c>
      <c r="P265" s="216">
        <f t="shared" si="166"/>
        <v>157451.1</v>
      </c>
      <c r="Q265" s="216">
        <f t="shared" si="167"/>
        <v>2300</v>
      </c>
      <c r="R265" s="216">
        <f t="shared" si="168"/>
        <v>155151.1</v>
      </c>
      <c r="S265" s="414">
        <f t="shared" ref="S265:U265" si="207">SUM(S267)</f>
        <v>129500</v>
      </c>
      <c r="T265" s="272">
        <f t="shared" si="207"/>
        <v>79500</v>
      </c>
      <c r="U265" s="244">
        <f t="shared" si="207"/>
        <v>50000</v>
      </c>
      <c r="V265" s="245">
        <f t="shared" ref="V265:X265" si="208">SUM(V267)</f>
        <v>162000</v>
      </c>
      <c r="W265" s="242">
        <f t="shared" si="208"/>
        <v>82000</v>
      </c>
      <c r="X265" s="271">
        <f t="shared" si="208"/>
        <v>80000</v>
      </c>
      <c r="Y265" s="235"/>
    </row>
    <row r="266" spans="1:25" s="247" customFormat="1" ht="14.25" customHeight="1" x14ac:dyDescent="0.25">
      <c r="A266" s="248"/>
      <c r="B266" s="220"/>
      <c r="C266" s="249"/>
      <c r="D266" s="250"/>
      <c r="E266" s="229" t="s">
        <v>189</v>
      </c>
      <c r="F266" s="230"/>
      <c r="G266" s="260"/>
      <c r="H266" s="262"/>
      <c r="I266" s="233"/>
      <c r="J266" s="411"/>
      <c r="K266" s="262"/>
      <c r="L266" s="375"/>
      <c r="M266" s="260"/>
      <c r="N266" s="262"/>
      <c r="O266" s="233"/>
      <c r="P266" s="216"/>
      <c r="Q266" s="216"/>
      <c r="R266" s="216"/>
      <c r="S266" s="411"/>
      <c r="T266" s="262"/>
      <c r="U266" s="233"/>
      <c r="V266" s="234"/>
      <c r="W266" s="95"/>
      <c r="X266" s="231"/>
      <c r="Y266" s="246"/>
    </row>
    <row r="267" spans="1:25" ht="32.25" customHeight="1" thickBot="1" x14ac:dyDescent="0.3">
      <c r="A267" s="248">
        <v>2641</v>
      </c>
      <c r="B267" s="293" t="s">
        <v>209</v>
      </c>
      <c r="C267" s="249">
        <v>4</v>
      </c>
      <c r="D267" s="250">
        <v>1</v>
      </c>
      <c r="E267" s="229" t="s">
        <v>408</v>
      </c>
      <c r="F267" s="212"/>
      <c r="G267" s="312">
        <f t="shared" ref="G267:G274" si="209">SUM(H267:I267)</f>
        <v>85341.200000000012</v>
      </c>
      <c r="H267" s="280">
        <v>61062.3</v>
      </c>
      <c r="I267" s="313">
        <v>24278.9</v>
      </c>
      <c r="J267" s="275">
        <f t="shared" ref="J267:J275" si="210">SUM(K267:L267)</f>
        <v>102398.9</v>
      </c>
      <c r="K267" s="280">
        <f>K268+K269+K270+K271+K272+K273+K274+K275+K276</f>
        <v>72200</v>
      </c>
      <c r="L267" s="280">
        <f>L268+L269+L270+L271+L272+L273+L274+L275+L276</f>
        <v>30198.9</v>
      </c>
      <c r="M267" s="312">
        <f t="shared" ref="M267:M275" si="211">SUM(N267:O267)</f>
        <v>259850</v>
      </c>
      <c r="N267" s="280">
        <f>N268+N269+N270+N271+N272+N273+N274+N275+N276</f>
        <v>74500</v>
      </c>
      <c r="O267" s="280">
        <f>O268+O269+O270+O271+O272+O273+O274+O275+O276</f>
        <v>185350</v>
      </c>
      <c r="P267" s="216">
        <f t="shared" si="166"/>
        <v>157451.1</v>
      </c>
      <c r="Q267" s="216">
        <f t="shared" si="167"/>
        <v>2300</v>
      </c>
      <c r="R267" s="216">
        <f t="shared" si="168"/>
        <v>155151.1</v>
      </c>
      <c r="S267" s="275">
        <f t="shared" ref="S267:S275" si="212">SUM(T267:U267)</f>
        <v>129500</v>
      </c>
      <c r="T267" s="280">
        <f>T268+T269+T270+T271+T272+T273+T274+T275+T276</f>
        <v>79500</v>
      </c>
      <c r="U267" s="280">
        <f>U268+U269+U270+U271+U272+U273+U274+U275+U276</f>
        <v>50000</v>
      </c>
      <c r="V267" s="277">
        <f t="shared" ref="V267:V275" si="213">SUM(W267:X267)</f>
        <v>162000</v>
      </c>
      <c r="W267" s="3">
        <f>W268+W269+W270+W271+W272+W273+W274+W275+W276</f>
        <v>82000</v>
      </c>
      <c r="X267" s="3">
        <f>X268+X269+X270+X271+X272+X273+X274+X275+X276</f>
        <v>80000</v>
      </c>
      <c r="Y267" s="263"/>
    </row>
    <row r="268" spans="1:25" ht="24.75" customHeight="1" thickBot="1" x14ac:dyDescent="0.3">
      <c r="A268" s="248"/>
      <c r="B268" s="293"/>
      <c r="C268" s="249"/>
      <c r="D268" s="250"/>
      <c r="E268" s="300" t="s">
        <v>467</v>
      </c>
      <c r="F268" s="203" t="s">
        <v>240</v>
      </c>
      <c r="G268" s="312">
        <f t="shared" si="209"/>
        <v>52786.2</v>
      </c>
      <c r="H268" s="262">
        <v>52786.2</v>
      </c>
      <c r="I268" s="233"/>
      <c r="J268" s="275">
        <f t="shared" si="210"/>
        <v>55000</v>
      </c>
      <c r="K268" s="262">
        <v>55000</v>
      </c>
      <c r="L268" s="375"/>
      <c r="M268" s="312">
        <f t="shared" si="211"/>
        <v>57000</v>
      </c>
      <c r="N268" s="262">
        <v>57000</v>
      </c>
      <c r="O268" s="233"/>
      <c r="P268" s="216">
        <f t="shared" si="166"/>
        <v>2000</v>
      </c>
      <c r="Q268" s="216">
        <f t="shared" si="167"/>
        <v>2000</v>
      </c>
      <c r="R268" s="216">
        <f t="shared" si="168"/>
        <v>0</v>
      </c>
      <c r="S268" s="275">
        <f t="shared" si="212"/>
        <v>60000</v>
      </c>
      <c r="T268" s="262">
        <v>60000</v>
      </c>
      <c r="U268" s="233">
        <v>0</v>
      </c>
      <c r="V268" s="277">
        <f t="shared" si="213"/>
        <v>61000</v>
      </c>
      <c r="W268" s="95">
        <v>61000</v>
      </c>
      <c r="X268" s="231">
        <v>0</v>
      </c>
      <c r="Y268" s="263" t="s">
        <v>592</v>
      </c>
    </row>
    <row r="269" spans="1:25" ht="45.75" customHeight="1" thickBot="1" x14ac:dyDescent="0.3">
      <c r="A269" s="248"/>
      <c r="B269" s="293"/>
      <c r="C269" s="249"/>
      <c r="D269" s="250"/>
      <c r="E269" s="316" t="s">
        <v>462</v>
      </c>
      <c r="F269" s="217">
        <v>4639</v>
      </c>
      <c r="G269" s="312">
        <f t="shared" si="209"/>
        <v>0</v>
      </c>
      <c r="H269" s="262">
        <v>0</v>
      </c>
      <c r="I269" s="233">
        <v>0</v>
      </c>
      <c r="J269" s="275">
        <f t="shared" si="210"/>
        <v>0</v>
      </c>
      <c r="K269" s="262">
        <v>0</v>
      </c>
      <c r="L269" s="375"/>
      <c r="M269" s="312">
        <f t="shared" si="211"/>
        <v>0</v>
      </c>
      <c r="N269" s="262">
        <v>0</v>
      </c>
      <c r="O269" s="233"/>
      <c r="P269" s="216">
        <f t="shared" si="166"/>
        <v>0</v>
      </c>
      <c r="Q269" s="216">
        <f t="shared" si="167"/>
        <v>0</v>
      </c>
      <c r="R269" s="216">
        <f t="shared" si="168"/>
        <v>0</v>
      </c>
      <c r="S269" s="275">
        <f t="shared" si="212"/>
        <v>0</v>
      </c>
      <c r="T269" s="262">
        <v>0</v>
      </c>
      <c r="U269" s="233">
        <v>0</v>
      </c>
      <c r="V269" s="277">
        <f t="shared" si="213"/>
        <v>0</v>
      </c>
      <c r="W269" s="95">
        <v>0</v>
      </c>
      <c r="X269" s="231">
        <v>0</v>
      </c>
      <c r="Y269" s="235"/>
    </row>
    <row r="270" spans="1:25" ht="21.75" customHeight="1" thickBot="1" x14ac:dyDescent="0.3">
      <c r="A270" s="248"/>
      <c r="B270" s="293"/>
      <c r="C270" s="249"/>
      <c r="D270" s="250"/>
      <c r="E270" s="316" t="s">
        <v>466</v>
      </c>
      <c r="F270" s="217">
        <v>4657</v>
      </c>
      <c r="G270" s="312">
        <f t="shared" si="209"/>
        <v>0</v>
      </c>
      <c r="H270" s="262"/>
      <c r="I270" s="233"/>
      <c r="J270" s="275">
        <f t="shared" si="210"/>
        <v>0</v>
      </c>
      <c r="K270" s="262">
        <v>0</v>
      </c>
      <c r="L270" s="375"/>
      <c r="M270" s="312">
        <f t="shared" si="211"/>
        <v>0</v>
      </c>
      <c r="N270" s="262">
        <v>0</v>
      </c>
      <c r="O270" s="233"/>
      <c r="P270" s="216">
        <f t="shared" si="166"/>
        <v>0</v>
      </c>
      <c r="Q270" s="216">
        <f t="shared" si="167"/>
        <v>0</v>
      </c>
      <c r="R270" s="216">
        <f t="shared" si="168"/>
        <v>0</v>
      </c>
      <c r="S270" s="275">
        <f t="shared" si="212"/>
        <v>0</v>
      </c>
      <c r="T270" s="262">
        <v>0</v>
      </c>
      <c r="U270" s="233">
        <v>0</v>
      </c>
      <c r="V270" s="277">
        <f t="shared" si="213"/>
        <v>0</v>
      </c>
      <c r="W270" s="95">
        <v>0</v>
      </c>
      <c r="X270" s="231">
        <v>0</v>
      </c>
      <c r="Y270" s="235"/>
    </row>
    <row r="271" spans="1:25" ht="13.5" customHeight="1" thickBot="1" x14ac:dyDescent="0.3">
      <c r="A271" s="248"/>
      <c r="B271" s="293"/>
      <c r="C271" s="249"/>
      <c r="D271" s="250"/>
      <c r="E271" s="229" t="s">
        <v>563</v>
      </c>
      <c r="F271" s="230">
        <v>4241</v>
      </c>
      <c r="G271" s="312">
        <f t="shared" si="209"/>
        <v>60</v>
      </c>
      <c r="H271" s="262">
        <v>60</v>
      </c>
      <c r="I271" s="233"/>
      <c r="J271" s="275">
        <f t="shared" si="210"/>
        <v>1000</v>
      </c>
      <c r="K271" s="262">
        <v>1000</v>
      </c>
      <c r="L271" s="375"/>
      <c r="M271" s="312">
        <f t="shared" si="211"/>
        <v>1000</v>
      </c>
      <c r="N271" s="262">
        <v>1000</v>
      </c>
      <c r="O271" s="233"/>
      <c r="P271" s="216">
        <f t="shared" si="166"/>
        <v>0</v>
      </c>
      <c r="Q271" s="216">
        <f t="shared" si="167"/>
        <v>0</v>
      </c>
      <c r="R271" s="216">
        <f t="shared" si="168"/>
        <v>0</v>
      </c>
      <c r="S271" s="275">
        <f t="shared" si="212"/>
        <v>2000</v>
      </c>
      <c r="T271" s="262">
        <v>2000</v>
      </c>
      <c r="U271" s="233">
        <v>0</v>
      </c>
      <c r="V271" s="277">
        <f t="shared" si="213"/>
        <v>3000</v>
      </c>
      <c r="W271" s="95">
        <v>3000</v>
      </c>
      <c r="X271" s="231">
        <v>0</v>
      </c>
      <c r="Y271" s="235"/>
    </row>
    <row r="272" spans="1:25" ht="13.5" customHeight="1" thickBot="1" x14ac:dyDescent="0.3">
      <c r="A272" s="248"/>
      <c r="B272" s="293"/>
      <c r="C272" s="249"/>
      <c r="D272" s="250"/>
      <c r="E272" s="289" t="s">
        <v>558</v>
      </c>
      <c r="F272" s="230">
        <v>4251</v>
      </c>
      <c r="G272" s="312">
        <f t="shared" si="209"/>
        <v>0</v>
      </c>
      <c r="H272" s="262">
        <v>0</v>
      </c>
      <c r="I272" s="233"/>
      <c r="J272" s="275">
        <f t="shared" si="210"/>
        <v>1000</v>
      </c>
      <c r="K272" s="262">
        <v>1000</v>
      </c>
      <c r="L272" s="375"/>
      <c r="M272" s="312">
        <f t="shared" si="211"/>
        <v>1000</v>
      </c>
      <c r="N272" s="262">
        <v>1000</v>
      </c>
      <c r="O272" s="233"/>
      <c r="P272" s="216">
        <f t="shared" si="166"/>
        <v>0</v>
      </c>
      <c r="Q272" s="216">
        <f t="shared" si="167"/>
        <v>0</v>
      </c>
      <c r="R272" s="216">
        <f t="shared" si="168"/>
        <v>0</v>
      </c>
      <c r="S272" s="275">
        <f t="shared" si="212"/>
        <v>1000</v>
      </c>
      <c r="T272" s="262">
        <v>1000</v>
      </c>
      <c r="U272" s="233">
        <v>0</v>
      </c>
      <c r="V272" s="277">
        <f t="shared" si="213"/>
        <v>1000</v>
      </c>
      <c r="W272" s="95">
        <v>1000</v>
      </c>
      <c r="X272" s="231">
        <v>0</v>
      </c>
      <c r="Y272" s="235"/>
    </row>
    <row r="273" spans="1:25" ht="17.25" customHeight="1" thickBot="1" x14ac:dyDescent="0.3">
      <c r="A273" s="248"/>
      <c r="B273" s="293"/>
      <c r="C273" s="249"/>
      <c r="D273" s="250"/>
      <c r="E273" s="303" t="s">
        <v>566</v>
      </c>
      <c r="F273" s="230">
        <v>4269</v>
      </c>
      <c r="G273" s="359"/>
      <c r="H273" s="262"/>
      <c r="I273" s="233"/>
      <c r="J273" s="275">
        <f t="shared" si="210"/>
        <v>0</v>
      </c>
      <c r="K273" s="262">
        <v>0</v>
      </c>
      <c r="L273" s="375"/>
      <c r="M273" s="359">
        <f t="shared" si="211"/>
        <v>0</v>
      </c>
      <c r="N273" s="262">
        <v>0</v>
      </c>
      <c r="O273" s="233"/>
      <c r="P273" s="216">
        <f t="shared" si="166"/>
        <v>0</v>
      </c>
      <c r="Q273" s="216">
        <f t="shared" si="167"/>
        <v>0</v>
      </c>
      <c r="R273" s="216"/>
      <c r="S273" s="283">
        <f t="shared" si="212"/>
        <v>0</v>
      </c>
      <c r="T273" s="262">
        <v>0</v>
      </c>
      <c r="U273" s="233">
        <v>0</v>
      </c>
      <c r="V273" s="284">
        <f t="shared" si="213"/>
        <v>0</v>
      </c>
      <c r="W273" s="95">
        <v>0</v>
      </c>
      <c r="X273" s="231">
        <v>0</v>
      </c>
      <c r="Y273" s="235"/>
    </row>
    <row r="274" spans="1:25" ht="47.25" customHeight="1" thickBot="1" x14ac:dyDescent="0.3">
      <c r="A274" s="248"/>
      <c r="B274" s="293"/>
      <c r="C274" s="249"/>
      <c r="D274" s="250"/>
      <c r="E274" s="229" t="s">
        <v>568</v>
      </c>
      <c r="F274" s="230">
        <v>4511</v>
      </c>
      <c r="G274" s="312">
        <f t="shared" si="209"/>
        <v>8216.1</v>
      </c>
      <c r="H274" s="262">
        <v>8216.1</v>
      </c>
      <c r="I274" s="233"/>
      <c r="J274" s="275">
        <f t="shared" si="210"/>
        <v>15200</v>
      </c>
      <c r="K274" s="262">
        <v>15200</v>
      </c>
      <c r="L274" s="375"/>
      <c r="M274" s="359">
        <f t="shared" si="211"/>
        <v>15500</v>
      </c>
      <c r="N274" s="262">
        <v>15500</v>
      </c>
      <c r="O274" s="233"/>
      <c r="P274" s="216">
        <f t="shared" si="166"/>
        <v>300</v>
      </c>
      <c r="Q274" s="216">
        <f t="shared" si="167"/>
        <v>300</v>
      </c>
      <c r="R274" s="216"/>
      <c r="S274" s="283">
        <f t="shared" si="212"/>
        <v>16500</v>
      </c>
      <c r="T274" s="262">
        <v>16500</v>
      </c>
      <c r="U274" s="233">
        <v>0</v>
      </c>
      <c r="V274" s="284">
        <f t="shared" si="213"/>
        <v>17000</v>
      </c>
      <c r="W274" s="95">
        <v>17000</v>
      </c>
      <c r="X274" s="231">
        <v>0</v>
      </c>
      <c r="Y274" s="263" t="s">
        <v>591</v>
      </c>
    </row>
    <row r="275" spans="1:25" ht="13.5" customHeight="1" thickBot="1" x14ac:dyDescent="0.3">
      <c r="A275" s="248"/>
      <c r="B275" s="293"/>
      <c r="C275" s="249"/>
      <c r="D275" s="250"/>
      <c r="E275" s="229" t="s">
        <v>556</v>
      </c>
      <c r="F275" s="230">
        <v>5112</v>
      </c>
      <c r="G275" s="359"/>
      <c r="H275" s="262"/>
      <c r="I275" s="233">
        <v>24278.9</v>
      </c>
      <c r="J275" s="275">
        <f t="shared" si="210"/>
        <v>30198.9</v>
      </c>
      <c r="K275" s="262"/>
      <c r="L275" s="375">
        <v>30198.9</v>
      </c>
      <c r="M275" s="359">
        <f t="shared" si="211"/>
        <v>185350</v>
      </c>
      <c r="N275" s="262"/>
      <c r="O275" s="417">
        <v>185350</v>
      </c>
      <c r="P275" s="216"/>
      <c r="Q275" s="216"/>
      <c r="R275" s="216"/>
      <c r="S275" s="359">
        <f t="shared" si="212"/>
        <v>50000</v>
      </c>
      <c r="T275" s="262"/>
      <c r="U275" s="233">
        <v>50000</v>
      </c>
      <c r="V275" s="282">
        <f t="shared" si="213"/>
        <v>80000</v>
      </c>
      <c r="W275" s="95"/>
      <c r="X275" s="231">
        <v>80000</v>
      </c>
      <c r="Y275" s="235"/>
    </row>
    <row r="276" spans="1:25" ht="13.5" customHeight="1" x14ac:dyDescent="0.25">
      <c r="A276" s="248"/>
      <c r="B276" s="293"/>
      <c r="C276" s="249"/>
      <c r="D276" s="250"/>
      <c r="E276" s="229" t="s">
        <v>564</v>
      </c>
      <c r="F276" s="230">
        <v>5134</v>
      </c>
      <c r="G276" s="359"/>
      <c r="H276" s="262"/>
      <c r="I276" s="233">
        <v>0</v>
      </c>
      <c r="J276" s="283"/>
      <c r="K276" s="262"/>
      <c r="L276" s="375"/>
      <c r="M276" s="359"/>
      <c r="N276" s="262"/>
      <c r="O276" s="233"/>
      <c r="P276" s="216"/>
      <c r="Q276" s="216"/>
      <c r="R276" s="216"/>
      <c r="S276" s="359"/>
      <c r="T276" s="262"/>
      <c r="U276" s="233"/>
      <c r="V276" s="282"/>
      <c r="W276" s="95"/>
      <c r="X276" s="231"/>
      <c r="Y276" s="235"/>
    </row>
    <row r="277" spans="1:25" ht="48.75" customHeight="1" x14ac:dyDescent="0.25">
      <c r="A277" s="248">
        <v>2650</v>
      </c>
      <c r="B277" s="293" t="s">
        <v>209</v>
      </c>
      <c r="C277" s="249">
        <v>5</v>
      </c>
      <c r="D277" s="250">
        <v>0</v>
      </c>
      <c r="E277" s="229" t="s">
        <v>409</v>
      </c>
      <c r="F277" s="230"/>
      <c r="G277" s="260">
        <f t="shared" ref="G277:O277" si="214">SUM(G279)</f>
        <v>0</v>
      </c>
      <c r="H277" s="262">
        <f t="shared" si="214"/>
        <v>0</v>
      </c>
      <c r="I277" s="233">
        <f t="shared" si="214"/>
        <v>0</v>
      </c>
      <c r="J277" s="411">
        <f t="shared" si="214"/>
        <v>0</v>
      </c>
      <c r="K277" s="262">
        <f t="shared" si="214"/>
        <v>0</v>
      </c>
      <c r="L277" s="375">
        <f t="shared" si="214"/>
        <v>0</v>
      </c>
      <c r="M277" s="260">
        <f t="shared" si="214"/>
        <v>0</v>
      </c>
      <c r="N277" s="262">
        <f t="shared" si="214"/>
        <v>0</v>
      </c>
      <c r="O277" s="233">
        <f t="shared" si="214"/>
        <v>0</v>
      </c>
      <c r="P277" s="216">
        <f t="shared" si="166"/>
        <v>0</v>
      </c>
      <c r="Q277" s="216">
        <f t="shared" si="167"/>
        <v>0</v>
      </c>
      <c r="R277" s="216">
        <f t="shared" si="168"/>
        <v>0</v>
      </c>
      <c r="S277" s="411">
        <f t="shared" ref="S277:U277" si="215">SUM(S279)</f>
        <v>0</v>
      </c>
      <c r="T277" s="262">
        <f t="shared" si="215"/>
        <v>0</v>
      </c>
      <c r="U277" s="233">
        <f t="shared" si="215"/>
        <v>0</v>
      </c>
      <c r="V277" s="234">
        <f t="shared" ref="V277:X277" si="216">SUM(V279)</f>
        <v>0</v>
      </c>
      <c r="W277" s="95">
        <f t="shared" si="216"/>
        <v>0</v>
      </c>
      <c r="X277" s="231">
        <f t="shared" si="216"/>
        <v>0</v>
      </c>
      <c r="Y277" s="235"/>
    </row>
    <row r="278" spans="1:25" s="247" customFormat="1" ht="16.5" customHeight="1" x14ac:dyDescent="0.25">
      <c r="A278" s="248"/>
      <c r="B278" s="220"/>
      <c r="C278" s="249"/>
      <c r="D278" s="250"/>
      <c r="E278" s="229" t="s">
        <v>189</v>
      </c>
      <c r="F278" s="230"/>
      <c r="G278" s="260"/>
      <c r="H278" s="262"/>
      <c r="I278" s="233"/>
      <c r="J278" s="411"/>
      <c r="K278" s="262"/>
      <c r="L278" s="375"/>
      <c r="M278" s="260"/>
      <c r="N278" s="262"/>
      <c r="O278" s="233"/>
      <c r="P278" s="216"/>
      <c r="Q278" s="216"/>
      <c r="R278" s="216"/>
      <c r="S278" s="411"/>
      <c r="T278" s="262"/>
      <c r="U278" s="233"/>
      <c r="V278" s="234"/>
      <c r="W278" s="95"/>
      <c r="X278" s="231"/>
      <c r="Y278" s="246"/>
    </row>
    <row r="279" spans="1:25" ht="47.25" customHeight="1" thickBot="1" x14ac:dyDescent="0.3">
      <c r="A279" s="248">
        <v>2651</v>
      </c>
      <c r="B279" s="293" t="s">
        <v>209</v>
      </c>
      <c r="C279" s="249">
        <v>5</v>
      </c>
      <c r="D279" s="250">
        <v>1</v>
      </c>
      <c r="E279" s="229" t="s">
        <v>409</v>
      </c>
      <c r="F279" s="230"/>
      <c r="G279" s="312">
        <f>SUM(H279:I279)</f>
        <v>0</v>
      </c>
      <c r="H279" s="276"/>
      <c r="I279" s="357"/>
      <c r="J279" s="275">
        <f>SUM(K279:L279)</f>
        <v>0</v>
      </c>
      <c r="K279" s="276"/>
      <c r="L279" s="416"/>
      <c r="M279" s="312">
        <f>SUM(N279:O279)</f>
        <v>0</v>
      </c>
      <c r="N279" s="276"/>
      <c r="O279" s="357"/>
      <c r="P279" s="216">
        <f t="shared" si="166"/>
        <v>0</v>
      </c>
      <c r="Q279" s="216">
        <f t="shared" si="167"/>
        <v>0</v>
      </c>
      <c r="R279" s="216">
        <f t="shared" si="168"/>
        <v>0</v>
      </c>
      <c r="S279" s="275">
        <f>SUM(T279:U279)</f>
        <v>0</v>
      </c>
      <c r="T279" s="276"/>
      <c r="U279" s="357"/>
      <c r="V279" s="277">
        <f>SUM(W279:X279)</f>
        <v>0</v>
      </c>
      <c r="W279" s="111"/>
      <c r="X279" s="274"/>
      <c r="Y279" s="235"/>
    </row>
    <row r="280" spans="1:25" ht="35.25" customHeight="1" x14ac:dyDescent="0.25">
      <c r="A280" s="236">
        <v>2660</v>
      </c>
      <c r="B280" s="294" t="s">
        <v>209</v>
      </c>
      <c r="C280" s="238">
        <v>6</v>
      </c>
      <c r="D280" s="239">
        <v>0</v>
      </c>
      <c r="E280" s="240" t="s">
        <v>410</v>
      </c>
      <c r="F280" s="212"/>
      <c r="G280" s="353">
        <f t="shared" ref="G280:L280" si="217">SUM(G282)</f>
        <v>68409.399999999994</v>
      </c>
      <c r="H280" s="272">
        <f t="shared" si="217"/>
        <v>0</v>
      </c>
      <c r="I280" s="244">
        <f t="shared" si="217"/>
        <v>68409.399999999994</v>
      </c>
      <c r="J280" s="414">
        <f t="shared" si="217"/>
        <v>126232.2</v>
      </c>
      <c r="K280" s="272">
        <f t="shared" si="217"/>
        <v>0</v>
      </c>
      <c r="L280" s="415">
        <f t="shared" si="217"/>
        <v>126232.2</v>
      </c>
      <c r="M280" s="353">
        <f t="shared" ref="M280:O280" si="218">SUM(M282)</f>
        <v>137500</v>
      </c>
      <c r="N280" s="272">
        <f t="shared" si="218"/>
        <v>0</v>
      </c>
      <c r="O280" s="244">
        <f t="shared" si="218"/>
        <v>137500</v>
      </c>
      <c r="P280" s="216">
        <f t="shared" si="166"/>
        <v>11267.800000000003</v>
      </c>
      <c r="Q280" s="216">
        <f t="shared" si="167"/>
        <v>0</v>
      </c>
      <c r="R280" s="216">
        <f t="shared" si="168"/>
        <v>11267.800000000003</v>
      </c>
      <c r="S280" s="414">
        <f t="shared" ref="S280:U280" si="219">SUM(S282)</f>
        <v>70000</v>
      </c>
      <c r="T280" s="272">
        <f t="shared" si="219"/>
        <v>0</v>
      </c>
      <c r="U280" s="244">
        <f t="shared" si="219"/>
        <v>70000</v>
      </c>
      <c r="V280" s="245">
        <f t="shared" ref="V280:X280" si="220">SUM(V282)</f>
        <v>100000</v>
      </c>
      <c r="W280" s="242">
        <f t="shared" si="220"/>
        <v>0</v>
      </c>
      <c r="X280" s="271">
        <f t="shared" si="220"/>
        <v>100000</v>
      </c>
      <c r="Y280" s="235"/>
    </row>
    <row r="281" spans="1:25" s="247" customFormat="1" ht="18" customHeight="1" x14ac:dyDescent="0.25">
      <c r="A281" s="248"/>
      <c r="B281" s="220"/>
      <c r="C281" s="249"/>
      <c r="D281" s="250"/>
      <c r="E281" s="229" t="s">
        <v>189</v>
      </c>
      <c r="F281" s="230"/>
      <c r="G281" s="260"/>
      <c r="H281" s="262"/>
      <c r="I281" s="233"/>
      <c r="J281" s="411"/>
      <c r="K281" s="262"/>
      <c r="L281" s="375"/>
      <c r="M281" s="260"/>
      <c r="N281" s="262"/>
      <c r="O281" s="233"/>
      <c r="P281" s="216"/>
      <c r="Q281" s="216"/>
      <c r="R281" s="216"/>
      <c r="S281" s="411"/>
      <c r="T281" s="262"/>
      <c r="U281" s="233"/>
      <c r="V281" s="234"/>
      <c r="W281" s="95"/>
      <c r="X281" s="231"/>
      <c r="Y281" s="246"/>
    </row>
    <row r="282" spans="1:25" ht="37.5" customHeight="1" thickBot="1" x14ac:dyDescent="0.3">
      <c r="A282" s="248">
        <v>2661</v>
      </c>
      <c r="B282" s="293" t="s">
        <v>209</v>
      </c>
      <c r="C282" s="249">
        <v>6</v>
      </c>
      <c r="D282" s="250">
        <v>1</v>
      </c>
      <c r="E282" s="255" t="s">
        <v>410</v>
      </c>
      <c r="F282" s="212"/>
      <c r="G282" s="312">
        <f>SUM(H282:I282)</f>
        <v>68409.399999999994</v>
      </c>
      <c r="H282" s="408">
        <f t="shared" ref="H282:I282" si="221">H283+H284+H285</f>
        <v>0</v>
      </c>
      <c r="I282" s="408">
        <f t="shared" si="221"/>
        <v>68409.399999999994</v>
      </c>
      <c r="J282" s="275">
        <f>SUM(K282:L282)</f>
        <v>126232.2</v>
      </c>
      <c r="K282" s="408">
        <f>K283+K284+K285</f>
        <v>0</v>
      </c>
      <c r="L282" s="408">
        <f>L283+L284+L285</f>
        <v>126232.2</v>
      </c>
      <c r="M282" s="312">
        <f>SUM(N282:O282)</f>
        <v>137500</v>
      </c>
      <c r="N282" s="408">
        <f>N283+N284+N285</f>
        <v>0</v>
      </c>
      <c r="O282" s="408">
        <f>O283+O284+O285</f>
        <v>137500</v>
      </c>
      <c r="P282" s="216">
        <f t="shared" si="166"/>
        <v>11267.800000000003</v>
      </c>
      <c r="Q282" s="216">
        <f t="shared" si="167"/>
        <v>0</v>
      </c>
      <c r="R282" s="216">
        <f t="shared" si="168"/>
        <v>11267.800000000003</v>
      </c>
      <c r="S282" s="275">
        <f>SUM(T282:U282)</f>
        <v>70000</v>
      </c>
      <c r="T282" s="408">
        <f t="shared" ref="T282:U282" si="222">T283+T284+T285</f>
        <v>0</v>
      </c>
      <c r="U282" s="408">
        <f t="shared" si="222"/>
        <v>70000</v>
      </c>
      <c r="V282" s="277">
        <f>SUM(W282:X282)</f>
        <v>100000</v>
      </c>
      <c r="W282" s="408">
        <f t="shared" ref="W282:X282" si="223">W283+W284+W285</f>
        <v>0</v>
      </c>
      <c r="X282" s="408">
        <f t="shared" si="223"/>
        <v>100000</v>
      </c>
      <c r="Y282" s="235"/>
    </row>
    <row r="283" spans="1:25" ht="48" customHeight="1" thickBot="1" x14ac:dyDescent="0.3">
      <c r="A283" s="248"/>
      <c r="B283" s="293"/>
      <c r="C283" s="249"/>
      <c r="D283" s="250"/>
      <c r="E283" s="229" t="s">
        <v>556</v>
      </c>
      <c r="F283" s="217">
        <v>5112</v>
      </c>
      <c r="G283" s="312">
        <f>SUM(H283:I283)</f>
        <v>64619.4</v>
      </c>
      <c r="H283" s="262"/>
      <c r="I283" s="233">
        <v>64619.4</v>
      </c>
      <c r="J283" s="275">
        <f>SUM(K283:L283)</f>
        <v>119768.8</v>
      </c>
      <c r="K283" s="262"/>
      <c r="L283" s="375">
        <v>119768.8</v>
      </c>
      <c r="M283" s="312">
        <f>SUM(N283:O283)</f>
        <v>137500</v>
      </c>
      <c r="N283" s="262"/>
      <c r="O283" s="233">
        <v>137500</v>
      </c>
      <c r="P283" s="216">
        <f t="shared" si="166"/>
        <v>17731.199999999997</v>
      </c>
      <c r="Q283" s="216">
        <f t="shared" si="167"/>
        <v>0</v>
      </c>
      <c r="R283" s="216">
        <f t="shared" si="168"/>
        <v>17731.199999999997</v>
      </c>
      <c r="S283" s="275">
        <f>SUM(T283:U283)</f>
        <v>70000</v>
      </c>
      <c r="T283" s="262"/>
      <c r="U283" s="233">
        <v>70000</v>
      </c>
      <c r="V283" s="277">
        <f>SUM(W283:X283)</f>
        <v>100000</v>
      </c>
      <c r="W283" s="95"/>
      <c r="X283" s="231">
        <v>100000</v>
      </c>
      <c r="Y283" s="263" t="s">
        <v>643</v>
      </c>
    </row>
    <row r="284" spans="1:25" ht="36.75" customHeight="1" thickBot="1" x14ac:dyDescent="0.3">
      <c r="A284" s="248"/>
      <c r="B284" s="293"/>
      <c r="C284" s="249"/>
      <c r="D284" s="250"/>
      <c r="E284" s="289" t="s">
        <v>564</v>
      </c>
      <c r="F284" s="203" t="s">
        <v>267</v>
      </c>
      <c r="G284" s="312">
        <f>SUM(H284:I284)</f>
        <v>3790</v>
      </c>
      <c r="H284" s="262"/>
      <c r="I284" s="261">
        <v>3790</v>
      </c>
      <c r="J284" s="275">
        <f>SUM(K284:L284)</f>
        <v>0</v>
      </c>
      <c r="K284" s="262"/>
      <c r="L284" s="417">
        <v>0</v>
      </c>
      <c r="M284" s="312">
        <f>SUM(N284:O284)</f>
        <v>0</v>
      </c>
      <c r="N284" s="262"/>
      <c r="O284" s="261">
        <f>SUM(O285)</f>
        <v>0</v>
      </c>
      <c r="P284" s="216">
        <f t="shared" si="166"/>
        <v>0</v>
      </c>
      <c r="Q284" s="216">
        <f t="shared" si="167"/>
        <v>0</v>
      </c>
      <c r="R284" s="216">
        <f t="shared" si="168"/>
        <v>0</v>
      </c>
      <c r="S284" s="275">
        <f>SUM(T284:U284)</f>
        <v>0</v>
      </c>
      <c r="T284" s="262"/>
      <c r="U284" s="262">
        <f>SUM(U285)</f>
        <v>0</v>
      </c>
      <c r="V284" s="277">
        <f>SUM(W284:X284)</f>
        <v>0</v>
      </c>
      <c r="W284" s="95"/>
      <c r="X284" s="95">
        <f>SUM(X285)</f>
        <v>0</v>
      </c>
      <c r="Y284" s="235"/>
    </row>
    <row r="285" spans="1:25" ht="36.75" customHeight="1" thickBot="1" x14ac:dyDescent="0.3">
      <c r="A285" s="248"/>
      <c r="B285" s="293"/>
      <c r="C285" s="249"/>
      <c r="D285" s="250"/>
      <c r="E285" s="317" t="s">
        <v>642</v>
      </c>
      <c r="F285" s="306">
        <v>5113</v>
      </c>
      <c r="G285" s="312">
        <f>SUM(H285:I285)</f>
        <v>0</v>
      </c>
      <c r="H285" s="262"/>
      <c r="I285" s="233"/>
      <c r="J285" s="275">
        <f>SUM(K285:L285)</f>
        <v>6463.4</v>
      </c>
      <c r="K285" s="262"/>
      <c r="L285" s="375">
        <v>6463.4</v>
      </c>
      <c r="M285" s="312">
        <f>SUM(N285:O285)</f>
        <v>0</v>
      </c>
      <c r="N285" s="262"/>
      <c r="O285" s="233"/>
      <c r="P285" s="216">
        <f t="shared" si="166"/>
        <v>-6463.4</v>
      </c>
      <c r="Q285" s="216">
        <f t="shared" si="167"/>
        <v>0</v>
      </c>
      <c r="R285" s="216">
        <f t="shared" si="168"/>
        <v>-6463.4</v>
      </c>
      <c r="S285" s="275">
        <f>SUM(T285:U285)</f>
        <v>0</v>
      </c>
      <c r="T285" s="262"/>
      <c r="U285" s="233"/>
      <c r="V285" s="277">
        <f>SUM(W285:X285)</f>
        <v>0</v>
      </c>
      <c r="W285" s="95"/>
      <c r="X285" s="231"/>
      <c r="Y285" s="235"/>
    </row>
    <row r="286" spans="1:25" ht="15.75" customHeight="1" thickBot="1" x14ac:dyDescent="0.3">
      <c r="A286" s="248"/>
      <c r="B286" s="293"/>
      <c r="C286" s="249"/>
      <c r="D286" s="250"/>
      <c r="E286" s="266"/>
      <c r="F286" s="230"/>
      <c r="G286" s="312">
        <f>SUM(H286:I286)</f>
        <v>0</v>
      </c>
      <c r="H286" s="262"/>
      <c r="I286" s="233"/>
      <c r="J286" s="275">
        <f>SUM(K286:L286)</f>
        <v>0</v>
      </c>
      <c r="K286" s="262"/>
      <c r="L286" s="375"/>
      <c r="M286" s="312">
        <f>SUM(N286:O286)</f>
        <v>0</v>
      </c>
      <c r="N286" s="262"/>
      <c r="O286" s="233"/>
      <c r="P286" s="216">
        <f t="shared" si="166"/>
        <v>0</v>
      </c>
      <c r="Q286" s="216">
        <f t="shared" si="167"/>
        <v>0</v>
      </c>
      <c r="R286" s="216">
        <f t="shared" si="168"/>
        <v>0</v>
      </c>
      <c r="S286" s="275">
        <f>SUM(T286:U286)</f>
        <v>0</v>
      </c>
      <c r="T286" s="262"/>
      <c r="U286" s="233"/>
      <c r="V286" s="277">
        <f>SUM(W286:X286)</f>
        <v>0</v>
      </c>
      <c r="W286" s="95"/>
      <c r="X286" s="231"/>
      <c r="Y286" s="235"/>
    </row>
    <row r="287" spans="1:25" s="228" customFormat="1" ht="36" customHeight="1" x14ac:dyDescent="0.15">
      <c r="A287" s="236">
        <v>2700</v>
      </c>
      <c r="B287" s="294" t="s">
        <v>212</v>
      </c>
      <c r="C287" s="238">
        <v>0</v>
      </c>
      <c r="D287" s="239">
        <v>0</v>
      </c>
      <c r="E287" s="240" t="s">
        <v>506</v>
      </c>
      <c r="F287" s="212"/>
      <c r="G287" s="353">
        <f t="shared" ref="G287:O287" si="224">SUM(G289,G294,G300,G306,G309,G312)</f>
        <v>0</v>
      </c>
      <c r="H287" s="272">
        <f t="shared" si="224"/>
        <v>0</v>
      </c>
      <c r="I287" s="244">
        <f t="shared" si="224"/>
        <v>0</v>
      </c>
      <c r="J287" s="414">
        <f t="shared" si="224"/>
        <v>0</v>
      </c>
      <c r="K287" s="272">
        <f t="shared" si="224"/>
        <v>0</v>
      </c>
      <c r="L287" s="415">
        <f t="shared" si="224"/>
        <v>0</v>
      </c>
      <c r="M287" s="353">
        <f t="shared" si="224"/>
        <v>0</v>
      </c>
      <c r="N287" s="272">
        <f t="shared" si="224"/>
        <v>0</v>
      </c>
      <c r="O287" s="244">
        <f t="shared" si="224"/>
        <v>0</v>
      </c>
      <c r="P287" s="216">
        <f t="shared" si="166"/>
        <v>0</v>
      </c>
      <c r="Q287" s="216">
        <f t="shared" si="167"/>
        <v>0</v>
      </c>
      <c r="R287" s="216">
        <f t="shared" si="168"/>
        <v>0</v>
      </c>
      <c r="S287" s="414">
        <f t="shared" ref="S287:U287" si="225">SUM(S289,S294,S300,S306,S309,S312)</f>
        <v>0</v>
      </c>
      <c r="T287" s="272">
        <f t="shared" si="225"/>
        <v>0</v>
      </c>
      <c r="U287" s="244">
        <f t="shared" si="225"/>
        <v>0</v>
      </c>
      <c r="V287" s="245">
        <f t="shared" ref="V287:X287" si="226">SUM(V289,V294,V300,V306,V309,V312)</f>
        <v>0</v>
      </c>
      <c r="W287" s="242">
        <f t="shared" si="226"/>
        <v>0</v>
      </c>
      <c r="X287" s="271">
        <f t="shared" si="226"/>
        <v>0</v>
      </c>
      <c r="Y287" s="227"/>
    </row>
    <row r="288" spans="1:25" ht="20.25" customHeight="1" x14ac:dyDescent="0.25">
      <c r="A288" s="219"/>
      <c r="B288" s="220"/>
      <c r="C288" s="221"/>
      <c r="D288" s="222"/>
      <c r="E288" s="229" t="s">
        <v>5</v>
      </c>
      <c r="F288" s="230"/>
      <c r="G288" s="360"/>
      <c r="H288" s="291"/>
      <c r="I288" s="361"/>
      <c r="J288" s="419"/>
      <c r="K288" s="291"/>
      <c r="L288" s="400"/>
      <c r="M288" s="360"/>
      <c r="N288" s="291"/>
      <c r="O288" s="361"/>
      <c r="P288" s="216"/>
      <c r="Q288" s="216"/>
      <c r="R288" s="216"/>
      <c r="S288" s="419"/>
      <c r="T288" s="291"/>
      <c r="U288" s="361"/>
      <c r="V288" s="292"/>
      <c r="W288" s="165"/>
      <c r="X288" s="172"/>
      <c r="Y288" s="235"/>
    </row>
    <row r="289" spans="1:25" ht="30" customHeight="1" x14ac:dyDescent="0.25">
      <c r="A289" s="248">
        <v>2710</v>
      </c>
      <c r="B289" s="293" t="s">
        <v>212</v>
      </c>
      <c r="C289" s="249">
        <v>1</v>
      </c>
      <c r="D289" s="250">
        <v>0</v>
      </c>
      <c r="E289" s="229" t="s">
        <v>213</v>
      </c>
      <c r="F289" s="230"/>
      <c r="G289" s="260">
        <f t="shared" ref="G289:O289" si="227">SUM(G291:G293)</f>
        <v>0</v>
      </c>
      <c r="H289" s="262">
        <f t="shared" si="227"/>
        <v>0</v>
      </c>
      <c r="I289" s="233">
        <f t="shared" si="227"/>
        <v>0</v>
      </c>
      <c r="J289" s="411">
        <f t="shared" si="227"/>
        <v>0</v>
      </c>
      <c r="K289" s="262">
        <f t="shared" si="227"/>
        <v>0</v>
      </c>
      <c r="L289" s="375">
        <f t="shared" si="227"/>
        <v>0</v>
      </c>
      <c r="M289" s="260">
        <f t="shared" si="227"/>
        <v>0</v>
      </c>
      <c r="N289" s="262">
        <f t="shared" si="227"/>
        <v>0</v>
      </c>
      <c r="O289" s="233">
        <f t="shared" si="227"/>
        <v>0</v>
      </c>
      <c r="P289" s="216">
        <f t="shared" si="166"/>
        <v>0</v>
      </c>
      <c r="Q289" s="216">
        <f t="shared" si="167"/>
        <v>0</v>
      </c>
      <c r="R289" s="216">
        <f t="shared" si="168"/>
        <v>0</v>
      </c>
      <c r="S289" s="411">
        <f t="shared" ref="S289:U289" si="228">SUM(S291:S293)</f>
        <v>0</v>
      </c>
      <c r="T289" s="262">
        <f t="shared" si="228"/>
        <v>0</v>
      </c>
      <c r="U289" s="233">
        <f t="shared" si="228"/>
        <v>0</v>
      </c>
      <c r="V289" s="234">
        <f t="shared" ref="V289:X289" si="229">SUM(V291:V293)</f>
        <v>0</v>
      </c>
      <c r="W289" s="95">
        <f t="shared" si="229"/>
        <v>0</v>
      </c>
      <c r="X289" s="231">
        <f t="shared" si="229"/>
        <v>0</v>
      </c>
      <c r="Y289" s="235"/>
    </row>
    <row r="290" spans="1:25" s="247" customFormat="1" ht="18.75" customHeight="1" x14ac:dyDescent="0.25">
      <c r="A290" s="248"/>
      <c r="B290" s="220"/>
      <c r="C290" s="249"/>
      <c r="D290" s="250"/>
      <c r="E290" s="229" t="s">
        <v>189</v>
      </c>
      <c r="F290" s="230"/>
      <c r="G290" s="260"/>
      <c r="H290" s="262"/>
      <c r="I290" s="233"/>
      <c r="J290" s="411"/>
      <c r="K290" s="262"/>
      <c r="L290" s="375"/>
      <c r="M290" s="260"/>
      <c r="N290" s="262"/>
      <c r="O290" s="233"/>
      <c r="P290" s="216"/>
      <c r="Q290" s="216"/>
      <c r="R290" s="216"/>
      <c r="S290" s="411"/>
      <c r="T290" s="262"/>
      <c r="U290" s="233"/>
      <c r="V290" s="234"/>
      <c r="W290" s="95"/>
      <c r="X290" s="231"/>
      <c r="Y290" s="246"/>
    </row>
    <row r="291" spans="1:25" ht="18" customHeight="1" thickBot="1" x14ac:dyDescent="0.3">
      <c r="A291" s="248">
        <v>2711</v>
      </c>
      <c r="B291" s="293" t="s">
        <v>212</v>
      </c>
      <c r="C291" s="249">
        <v>1</v>
      </c>
      <c r="D291" s="250">
        <v>1</v>
      </c>
      <c r="E291" s="229" t="s">
        <v>214</v>
      </c>
      <c r="F291" s="230"/>
      <c r="G291" s="312">
        <f>SUM(H291:I291)</f>
        <v>0</v>
      </c>
      <c r="H291" s="262"/>
      <c r="I291" s="233"/>
      <c r="J291" s="275">
        <f>SUM(K291:L291)</f>
        <v>0</v>
      </c>
      <c r="K291" s="262"/>
      <c r="L291" s="375"/>
      <c r="M291" s="312">
        <f>SUM(N291:O291)</f>
        <v>0</v>
      </c>
      <c r="N291" s="262"/>
      <c r="O291" s="233"/>
      <c r="P291" s="216">
        <f t="shared" si="166"/>
        <v>0</v>
      </c>
      <c r="Q291" s="216">
        <f t="shared" si="167"/>
        <v>0</v>
      </c>
      <c r="R291" s="216">
        <f t="shared" si="168"/>
        <v>0</v>
      </c>
      <c r="S291" s="275">
        <f>SUM(T291:U291)</f>
        <v>0</v>
      </c>
      <c r="T291" s="262"/>
      <c r="U291" s="233"/>
      <c r="V291" s="277">
        <f>SUM(W291:X291)</f>
        <v>0</v>
      </c>
      <c r="W291" s="95"/>
      <c r="X291" s="231"/>
      <c r="Y291" s="235"/>
    </row>
    <row r="292" spans="1:25" ht="21.75" customHeight="1" thickBot="1" x14ac:dyDescent="0.3">
      <c r="A292" s="248">
        <v>2712</v>
      </c>
      <c r="B292" s="293" t="s">
        <v>212</v>
      </c>
      <c r="C292" s="249">
        <v>1</v>
      </c>
      <c r="D292" s="250">
        <v>2</v>
      </c>
      <c r="E292" s="229" t="s">
        <v>411</v>
      </c>
      <c r="F292" s="230"/>
      <c r="G292" s="312">
        <f>SUM(H292:I292)</f>
        <v>0</v>
      </c>
      <c r="H292" s="262"/>
      <c r="I292" s="233"/>
      <c r="J292" s="275">
        <f>SUM(K292:L292)</f>
        <v>0</v>
      </c>
      <c r="K292" s="262"/>
      <c r="L292" s="375"/>
      <c r="M292" s="312">
        <f>SUM(N292:O292)</f>
        <v>0</v>
      </c>
      <c r="N292" s="262"/>
      <c r="O292" s="233"/>
      <c r="P292" s="216">
        <f t="shared" si="166"/>
        <v>0</v>
      </c>
      <c r="Q292" s="216">
        <f t="shared" si="167"/>
        <v>0</v>
      </c>
      <c r="R292" s="216">
        <f t="shared" si="168"/>
        <v>0</v>
      </c>
      <c r="S292" s="275">
        <f>SUM(T292:U292)</f>
        <v>0</v>
      </c>
      <c r="T292" s="262"/>
      <c r="U292" s="233"/>
      <c r="V292" s="277">
        <f>SUM(W292:X292)</f>
        <v>0</v>
      </c>
      <c r="W292" s="95"/>
      <c r="X292" s="231"/>
      <c r="Y292" s="235"/>
    </row>
    <row r="293" spans="1:25" ht="23.25" customHeight="1" thickBot="1" x14ac:dyDescent="0.3">
      <c r="A293" s="248">
        <v>2713</v>
      </c>
      <c r="B293" s="293" t="s">
        <v>212</v>
      </c>
      <c r="C293" s="249">
        <v>1</v>
      </c>
      <c r="D293" s="250">
        <v>3</v>
      </c>
      <c r="E293" s="229" t="s">
        <v>412</v>
      </c>
      <c r="F293" s="230"/>
      <c r="G293" s="312">
        <f>SUM(H293:I293)</f>
        <v>0</v>
      </c>
      <c r="H293" s="262"/>
      <c r="I293" s="233"/>
      <c r="J293" s="275">
        <f>SUM(K293:L293)</f>
        <v>0</v>
      </c>
      <c r="K293" s="262"/>
      <c r="L293" s="375"/>
      <c r="M293" s="312">
        <f>SUM(N293:O293)</f>
        <v>0</v>
      </c>
      <c r="N293" s="262"/>
      <c r="O293" s="233"/>
      <c r="P293" s="216">
        <f t="shared" si="166"/>
        <v>0</v>
      </c>
      <c r="Q293" s="216">
        <f t="shared" si="167"/>
        <v>0</v>
      </c>
      <c r="R293" s="216">
        <f t="shared" si="168"/>
        <v>0</v>
      </c>
      <c r="S293" s="275">
        <f>SUM(T293:U293)</f>
        <v>0</v>
      </c>
      <c r="T293" s="262"/>
      <c r="U293" s="233"/>
      <c r="V293" s="277">
        <f>SUM(W293:X293)</f>
        <v>0</v>
      </c>
      <c r="W293" s="95"/>
      <c r="X293" s="231"/>
      <c r="Y293" s="235"/>
    </row>
    <row r="294" spans="1:25" ht="24" customHeight="1" x14ac:dyDescent="0.25">
      <c r="A294" s="236">
        <v>2720</v>
      </c>
      <c r="B294" s="294" t="s">
        <v>212</v>
      </c>
      <c r="C294" s="238">
        <v>2</v>
      </c>
      <c r="D294" s="239">
        <v>0</v>
      </c>
      <c r="E294" s="240" t="s">
        <v>413</v>
      </c>
      <c r="F294" s="212"/>
      <c r="G294" s="353">
        <f t="shared" ref="G294:O294" si="230">SUM(G296:G299)</f>
        <v>0</v>
      </c>
      <c r="H294" s="272">
        <f t="shared" si="230"/>
        <v>0</v>
      </c>
      <c r="I294" s="244">
        <f t="shared" si="230"/>
        <v>0</v>
      </c>
      <c r="J294" s="414">
        <f t="shared" si="230"/>
        <v>0</v>
      </c>
      <c r="K294" s="272">
        <f t="shared" si="230"/>
        <v>0</v>
      </c>
      <c r="L294" s="415">
        <f t="shared" si="230"/>
        <v>0</v>
      </c>
      <c r="M294" s="353">
        <f t="shared" si="230"/>
        <v>0</v>
      </c>
      <c r="N294" s="272">
        <f t="shared" si="230"/>
        <v>0</v>
      </c>
      <c r="O294" s="244">
        <f t="shared" si="230"/>
        <v>0</v>
      </c>
      <c r="P294" s="216">
        <f t="shared" si="166"/>
        <v>0</v>
      </c>
      <c r="Q294" s="216">
        <f t="shared" si="167"/>
        <v>0</v>
      </c>
      <c r="R294" s="216">
        <f t="shared" si="168"/>
        <v>0</v>
      </c>
      <c r="S294" s="414">
        <f t="shared" ref="S294:U294" si="231">SUM(S296:S299)</f>
        <v>0</v>
      </c>
      <c r="T294" s="272">
        <f t="shared" si="231"/>
        <v>0</v>
      </c>
      <c r="U294" s="244">
        <f t="shared" si="231"/>
        <v>0</v>
      </c>
      <c r="V294" s="245">
        <f t="shared" ref="V294:X294" si="232">SUM(V296:V299)</f>
        <v>0</v>
      </c>
      <c r="W294" s="242">
        <f t="shared" si="232"/>
        <v>0</v>
      </c>
      <c r="X294" s="271">
        <f t="shared" si="232"/>
        <v>0</v>
      </c>
      <c r="Y294" s="235"/>
    </row>
    <row r="295" spans="1:25" s="247" customFormat="1" ht="21" customHeight="1" x14ac:dyDescent="0.25">
      <c r="A295" s="248"/>
      <c r="B295" s="220"/>
      <c r="C295" s="249"/>
      <c r="D295" s="250"/>
      <c r="E295" s="229" t="s">
        <v>189</v>
      </c>
      <c r="F295" s="230"/>
      <c r="G295" s="260"/>
      <c r="H295" s="262"/>
      <c r="I295" s="233"/>
      <c r="J295" s="411"/>
      <c r="K295" s="262"/>
      <c r="L295" s="375"/>
      <c r="M295" s="260"/>
      <c r="N295" s="262"/>
      <c r="O295" s="233"/>
      <c r="P295" s="216"/>
      <c r="Q295" s="216"/>
      <c r="R295" s="216"/>
      <c r="S295" s="411"/>
      <c r="T295" s="262"/>
      <c r="U295" s="233"/>
      <c r="V295" s="234"/>
      <c r="W295" s="95"/>
      <c r="X295" s="231"/>
      <c r="Y295" s="246"/>
    </row>
    <row r="296" spans="1:25" ht="24.75" customHeight="1" thickBot="1" x14ac:dyDescent="0.3">
      <c r="A296" s="248">
        <v>2721</v>
      </c>
      <c r="B296" s="293" t="s">
        <v>212</v>
      </c>
      <c r="C296" s="249">
        <v>2</v>
      </c>
      <c r="D296" s="250">
        <v>1</v>
      </c>
      <c r="E296" s="229" t="s">
        <v>414</v>
      </c>
      <c r="F296" s="230"/>
      <c r="G296" s="312">
        <f>SUM(H296:I296)</f>
        <v>0</v>
      </c>
      <c r="H296" s="276"/>
      <c r="I296" s="357"/>
      <c r="J296" s="275">
        <f>SUM(K296:L296)</f>
        <v>0</v>
      </c>
      <c r="K296" s="276"/>
      <c r="L296" s="416"/>
      <c r="M296" s="312">
        <f>SUM(N296:O296)</f>
        <v>0</v>
      </c>
      <c r="N296" s="276"/>
      <c r="O296" s="357"/>
      <c r="P296" s="216">
        <f t="shared" si="166"/>
        <v>0</v>
      </c>
      <c r="Q296" s="216">
        <f t="shared" si="167"/>
        <v>0</v>
      </c>
      <c r="R296" s="216">
        <f t="shared" si="168"/>
        <v>0</v>
      </c>
      <c r="S296" s="275">
        <f>SUM(T296:U296)</f>
        <v>0</v>
      </c>
      <c r="T296" s="276"/>
      <c r="U296" s="357"/>
      <c r="V296" s="277">
        <f>SUM(W296:X296)</f>
        <v>0</v>
      </c>
      <c r="W296" s="111"/>
      <c r="X296" s="274"/>
      <c r="Y296" s="235"/>
    </row>
    <row r="297" spans="1:25" ht="24.75" customHeight="1" thickBot="1" x14ac:dyDescent="0.3">
      <c r="A297" s="248">
        <v>2722</v>
      </c>
      <c r="B297" s="293" t="s">
        <v>212</v>
      </c>
      <c r="C297" s="249">
        <v>2</v>
      </c>
      <c r="D297" s="250">
        <v>2</v>
      </c>
      <c r="E297" s="229" t="s">
        <v>415</v>
      </c>
      <c r="F297" s="230"/>
      <c r="G297" s="312">
        <f>SUM(H297:I297)</f>
        <v>0</v>
      </c>
      <c r="H297" s="276"/>
      <c r="I297" s="357"/>
      <c r="J297" s="275">
        <f>SUM(K297:L297)</f>
        <v>0</v>
      </c>
      <c r="K297" s="276"/>
      <c r="L297" s="416"/>
      <c r="M297" s="312">
        <f>SUM(N297:O297)</f>
        <v>0</v>
      </c>
      <c r="N297" s="276"/>
      <c r="O297" s="357"/>
      <c r="P297" s="216">
        <f t="shared" si="166"/>
        <v>0</v>
      </c>
      <c r="Q297" s="216">
        <f t="shared" si="167"/>
        <v>0</v>
      </c>
      <c r="R297" s="216">
        <f t="shared" si="168"/>
        <v>0</v>
      </c>
      <c r="S297" s="275">
        <f>SUM(T297:U297)</f>
        <v>0</v>
      </c>
      <c r="T297" s="276"/>
      <c r="U297" s="357"/>
      <c r="V297" s="277">
        <f>SUM(W297:X297)</f>
        <v>0</v>
      </c>
      <c r="W297" s="111"/>
      <c r="X297" s="274"/>
      <c r="Y297" s="235"/>
    </row>
    <row r="298" spans="1:25" ht="19.5" customHeight="1" thickBot="1" x14ac:dyDescent="0.3">
      <c r="A298" s="248">
        <v>2723</v>
      </c>
      <c r="B298" s="293" t="s">
        <v>212</v>
      </c>
      <c r="C298" s="249">
        <v>2</v>
      </c>
      <c r="D298" s="250">
        <v>3</v>
      </c>
      <c r="E298" s="229" t="s">
        <v>416</v>
      </c>
      <c r="F298" s="230"/>
      <c r="G298" s="312">
        <f>SUM(H298:I298)</f>
        <v>0</v>
      </c>
      <c r="H298" s="276"/>
      <c r="I298" s="357"/>
      <c r="J298" s="275">
        <f>SUM(K298:L298)</f>
        <v>0</v>
      </c>
      <c r="K298" s="276"/>
      <c r="L298" s="416"/>
      <c r="M298" s="312">
        <f>SUM(N298:O298)</f>
        <v>0</v>
      </c>
      <c r="N298" s="276"/>
      <c r="O298" s="357"/>
      <c r="P298" s="216">
        <f t="shared" ref="P298:P372" si="233">M298-J298</f>
        <v>0</v>
      </c>
      <c r="Q298" s="216">
        <f t="shared" ref="Q298:Q372" si="234">N298-K298</f>
        <v>0</v>
      </c>
      <c r="R298" s="216">
        <f t="shared" ref="R298:R372" si="235">O298-L298</f>
        <v>0</v>
      </c>
      <c r="S298" s="275">
        <f>SUM(T298:U298)</f>
        <v>0</v>
      </c>
      <c r="T298" s="276"/>
      <c r="U298" s="357"/>
      <c r="V298" s="277">
        <f>SUM(W298:X298)</f>
        <v>0</v>
      </c>
      <c r="W298" s="111"/>
      <c r="X298" s="274"/>
      <c r="Y298" s="235"/>
    </row>
    <row r="299" spans="1:25" ht="15.75" customHeight="1" thickBot="1" x14ac:dyDescent="0.3">
      <c r="A299" s="248">
        <v>2724</v>
      </c>
      <c r="B299" s="293" t="s">
        <v>212</v>
      </c>
      <c r="C299" s="249">
        <v>2</v>
      </c>
      <c r="D299" s="250">
        <v>4</v>
      </c>
      <c r="E299" s="229" t="s">
        <v>417</v>
      </c>
      <c r="F299" s="230"/>
      <c r="G299" s="312">
        <f>SUM(H299:I299)</f>
        <v>0</v>
      </c>
      <c r="H299" s="276"/>
      <c r="I299" s="357"/>
      <c r="J299" s="275">
        <f>SUM(K299:L299)</f>
        <v>0</v>
      </c>
      <c r="K299" s="276"/>
      <c r="L299" s="416"/>
      <c r="M299" s="312">
        <f>SUM(N299:O299)</f>
        <v>0</v>
      </c>
      <c r="N299" s="276"/>
      <c r="O299" s="357"/>
      <c r="P299" s="216">
        <f t="shared" si="233"/>
        <v>0</v>
      </c>
      <c r="Q299" s="216">
        <f t="shared" si="234"/>
        <v>0</v>
      </c>
      <c r="R299" s="216">
        <f t="shared" si="235"/>
        <v>0</v>
      </c>
      <c r="S299" s="275">
        <f>SUM(T299:U299)</f>
        <v>0</v>
      </c>
      <c r="T299" s="276"/>
      <c r="U299" s="357"/>
      <c r="V299" s="277">
        <f>SUM(W299:X299)</f>
        <v>0</v>
      </c>
      <c r="W299" s="111"/>
      <c r="X299" s="274"/>
      <c r="Y299" s="235"/>
    </row>
    <row r="300" spans="1:25" ht="19.5" customHeight="1" x14ac:dyDescent="0.25">
      <c r="A300" s="236">
        <v>2730</v>
      </c>
      <c r="B300" s="294" t="s">
        <v>212</v>
      </c>
      <c r="C300" s="238">
        <v>3</v>
      </c>
      <c r="D300" s="239">
        <v>0</v>
      </c>
      <c r="E300" s="240" t="s">
        <v>418</v>
      </c>
      <c r="F300" s="212"/>
      <c r="G300" s="353">
        <f t="shared" ref="G300:O300" si="236">SUM(G302:G305)</f>
        <v>0</v>
      </c>
      <c r="H300" s="272">
        <f t="shared" si="236"/>
        <v>0</v>
      </c>
      <c r="I300" s="244">
        <f t="shared" si="236"/>
        <v>0</v>
      </c>
      <c r="J300" s="414">
        <f t="shared" si="236"/>
        <v>0</v>
      </c>
      <c r="K300" s="272">
        <f t="shared" si="236"/>
        <v>0</v>
      </c>
      <c r="L300" s="415">
        <f t="shared" si="236"/>
        <v>0</v>
      </c>
      <c r="M300" s="353">
        <f t="shared" si="236"/>
        <v>0</v>
      </c>
      <c r="N300" s="272">
        <f t="shared" si="236"/>
        <v>0</v>
      </c>
      <c r="O300" s="244">
        <f t="shared" si="236"/>
        <v>0</v>
      </c>
      <c r="P300" s="216">
        <f t="shared" si="233"/>
        <v>0</v>
      </c>
      <c r="Q300" s="216">
        <f t="shared" si="234"/>
        <v>0</v>
      </c>
      <c r="R300" s="216">
        <f t="shared" si="235"/>
        <v>0</v>
      </c>
      <c r="S300" s="414">
        <f t="shared" ref="S300:U300" si="237">SUM(S302:S305)</f>
        <v>0</v>
      </c>
      <c r="T300" s="272">
        <f t="shared" si="237"/>
        <v>0</v>
      </c>
      <c r="U300" s="244">
        <f t="shared" si="237"/>
        <v>0</v>
      </c>
      <c r="V300" s="245">
        <f t="shared" ref="V300:X300" si="238">SUM(V302:V305)</f>
        <v>0</v>
      </c>
      <c r="W300" s="242">
        <f t="shared" si="238"/>
        <v>0</v>
      </c>
      <c r="X300" s="271">
        <f t="shared" si="238"/>
        <v>0</v>
      </c>
      <c r="Y300" s="235"/>
    </row>
    <row r="301" spans="1:25" s="247" customFormat="1" ht="23.25" customHeight="1" x14ac:dyDescent="0.25">
      <c r="A301" s="248"/>
      <c r="B301" s="220"/>
      <c r="C301" s="249"/>
      <c r="D301" s="250"/>
      <c r="E301" s="229" t="s">
        <v>189</v>
      </c>
      <c r="F301" s="230"/>
      <c r="G301" s="260"/>
      <c r="H301" s="262"/>
      <c r="I301" s="233"/>
      <c r="J301" s="411"/>
      <c r="K301" s="262"/>
      <c r="L301" s="375"/>
      <c r="M301" s="260"/>
      <c r="N301" s="262"/>
      <c r="O301" s="233"/>
      <c r="P301" s="216"/>
      <c r="Q301" s="216"/>
      <c r="R301" s="216"/>
      <c r="S301" s="411"/>
      <c r="T301" s="262"/>
      <c r="U301" s="233"/>
      <c r="V301" s="234"/>
      <c r="W301" s="95"/>
      <c r="X301" s="231"/>
      <c r="Y301" s="246"/>
    </row>
    <row r="302" spans="1:25" ht="24.75" customHeight="1" thickBot="1" x14ac:dyDescent="0.3">
      <c r="A302" s="248">
        <v>2731</v>
      </c>
      <c r="B302" s="293" t="s">
        <v>212</v>
      </c>
      <c r="C302" s="249">
        <v>3</v>
      </c>
      <c r="D302" s="250">
        <v>1</v>
      </c>
      <c r="E302" s="229" t="s">
        <v>419</v>
      </c>
      <c r="F302" s="230"/>
      <c r="G302" s="312">
        <f>SUM(H302:I302)</f>
        <v>0</v>
      </c>
      <c r="H302" s="276"/>
      <c r="I302" s="357"/>
      <c r="J302" s="275">
        <f>SUM(K302:L302)</f>
        <v>0</v>
      </c>
      <c r="K302" s="276"/>
      <c r="L302" s="416"/>
      <c r="M302" s="312">
        <f>SUM(N302:O302)</f>
        <v>0</v>
      </c>
      <c r="N302" s="276"/>
      <c r="O302" s="357"/>
      <c r="P302" s="216">
        <f t="shared" si="233"/>
        <v>0</v>
      </c>
      <c r="Q302" s="216">
        <f t="shared" si="234"/>
        <v>0</v>
      </c>
      <c r="R302" s="216">
        <f t="shared" si="235"/>
        <v>0</v>
      </c>
      <c r="S302" s="275">
        <f>SUM(T302:U302)</f>
        <v>0</v>
      </c>
      <c r="T302" s="276"/>
      <c r="U302" s="357"/>
      <c r="V302" s="277">
        <f>SUM(W302:X302)</f>
        <v>0</v>
      </c>
      <c r="W302" s="111"/>
      <c r="X302" s="274"/>
      <c r="Y302" s="235"/>
    </row>
    <row r="303" spans="1:25" ht="23.25" customHeight="1" thickBot="1" x14ac:dyDescent="0.3">
      <c r="A303" s="248">
        <v>2732</v>
      </c>
      <c r="B303" s="293" t="s">
        <v>212</v>
      </c>
      <c r="C303" s="249">
        <v>3</v>
      </c>
      <c r="D303" s="250">
        <v>2</v>
      </c>
      <c r="E303" s="229" t="s">
        <v>420</v>
      </c>
      <c r="F303" s="230"/>
      <c r="G303" s="312">
        <f>SUM(H303:I303)</f>
        <v>0</v>
      </c>
      <c r="H303" s="276"/>
      <c r="I303" s="357"/>
      <c r="J303" s="275">
        <f>SUM(K303:L303)</f>
        <v>0</v>
      </c>
      <c r="K303" s="276"/>
      <c r="L303" s="416"/>
      <c r="M303" s="312">
        <f>SUM(N303:O303)</f>
        <v>0</v>
      </c>
      <c r="N303" s="276"/>
      <c r="O303" s="357"/>
      <c r="P303" s="216">
        <f t="shared" si="233"/>
        <v>0</v>
      </c>
      <c r="Q303" s="216">
        <f t="shared" si="234"/>
        <v>0</v>
      </c>
      <c r="R303" s="216">
        <f t="shared" si="235"/>
        <v>0</v>
      </c>
      <c r="S303" s="275">
        <f>SUM(T303:U303)</f>
        <v>0</v>
      </c>
      <c r="T303" s="276"/>
      <c r="U303" s="357"/>
      <c r="V303" s="277">
        <f>SUM(W303:X303)</f>
        <v>0</v>
      </c>
      <c r="W303" s="111"/>
      <c r="X303" s="274"/>
      <c r="Y303" s="235"/>
    </row>
    <row r="304" spans="1:25" ht="26.25" customHeight="1" thickBot="1" x14ac:dyDescent="0.3">
      <c r="A304" s="248">
        <v>2733</v>
      </c>
      <c r="B304" s="293" t="s">
        <v>212</v>
      </c>
      <c r="C304" s="249">
        <v>3</v>
      </c>
      <c r="D304" s="250">
        <v>3</v>
      </c>
      <c r="E304" s="229" t="s">
        <v>421</v>
      </c>
      <c r="F304" s="230"/>
      <c r="G304" s="312">
        <f>SUM(H304:I304)</f>
        <v>0</v>
      </c>
      <c r="H304" s="276"/>
      <c r="I304" s="357"/>
      <c r="J304" s="275">
        <f>SUM(K304:L304)</f>
        <v>0</v>
      </c>
      <c r="K304" s="276"/>
      <c r="L304" s="416"/>
      <c r="M304" s="312">
        <f>SUM(N304:O304)</f>
        <v>0</v>
      </c>
      <c r="N304" s="276"/>
      <c r="O304" s="357"/>
      <c r="P304" s="216">
        <f t="shared" si="233"/>
        <v>0</v>
      </c>
      <c r="Q304" s="216">
        <f t="shared" si="234"/>
        <v>0</v>
      </c>
      <c r="R304" s="216">
        <f t="shared" si="235"/>
        <v>0</v>
      </c>
      <c r="S304" s="275">
        <f>SUM(T304:U304)</f>
        <v>0</v>
      </c>
      <c r="T304" s="276"/>
      <c r="U304" s="357"/>
      <c r="V304" s="277">
        <f>SUM(W304:X304)</f>
        <v>0</v>
      </c>
      <c r="W304" s="111"/>
      <c r="X304" s="274"/>
      <c r="Y304" s="235"/>
    </row>
    <row r="305" spans="1:25" ht="39" customHeight="1" thickBot="1" x14ac:dyDescent="0.3">
      <c r="A305" s="248">
        <v>2734</v>
      </c>
      <c r="B305" s="293" t="s">
        <v>212</v>
      </c>
      <c r="C305" s="249">
        <v>3</v>
      </c>
      <c r="D305" s="250">
        <v>4</v>
      </c>
      <c r="E305" s="229" t="s">
        <v>422</v>
      </c>
      <c r="F305" s="230"/>
      <c r="G305" s="312">
        <f>SUM(H305:I305)</f>
        <v>0</v>
      </c>
      <c r="H305" s="276"/>
      <c r="I305" s="357"/>
      <c r="J305" s="275">
        <f>SUM(K305:L305)</f>
        <v>0</v>
      </c>
      <c r="K305" s="276"/>
      <c r="L305" s="416"/>
      <c r="M305" s="312">
        <f>SUM(N305:O305)</f>
        <v>0</v>
      </c>
      <c r="N305" s="276"/>
      <c r="O305" s="357"/>
      <c r="P305" s="216">
        <f t="shared" si="233"/>
        <v>0</v>
      </c>
      <c r="Q305" s="216">
        <f t="shared" si="234"/>
        <v>0</v>
      </c>
      <c r="R305" s="216">
        <f t="shared" si="235"/>
        <v>0</v>
      </c>
      <c r="S305" s="275">
        <f>SUM(T305:U305)</f>
        <v>0</v>
      </c>
      <c r="T305" s="276"/>
      <c r="U305" s="357"/>
      <c r="V305" s="277">
        <f>SUM(W305:X305)</f>
        <v>0</v>
      </c>
      <c r="W305" s="111"/>
      <c r="X305" s="274"/>
      <c r="Y305" s="235"/>
    </row>
    <row r="306" spans="1:25" ht="26.25" customHeight="1" x14ac:dyDescent="0.25">
      <c r="A306" s="236">
        <v>2740</v>
      </c>
      <c r="B306" s="294" t="s">
        <v>212</v>
      </c>
      <c r="C306" s="238">
        <v>4</v>
      </c>
      <c r="D306" s="239">
        <v>0</v>
      </c>
      <c r="E306" s="240" t="s">
        <v>423</v>
      </c>
      <c r="F306" s="212"/>
      <c r="G306" s="353">
        <f t="shared" ref="G306:L306" si="239">SUM(G308)</f>
        <v>0</v>
      </c>
      <c r="H306" s="272">
        <f t="shared" si="239"/>
        <v>0</v>
      </c>
      <c r="I306" s="244">
        <f t="shared" si="239"/>
        <v>0</v>
      </c>
      <c r="J306" s="414">
        <f t="shared" si="239"/>
        <v>0</v>
      </c>
      <c r="K306" s="272">
        <f t="shared" si="239"/>
        <v>0</v>
      </c>
      <c r="L306" s="415">
        <f t="shared" si="239"/>
        <v>0</v>
      </c>
      <c r="M306" s="353">
        <f t="shared" ref="M306:O306" si="240">SUM(M308)</f>
        <v>0</v>
      </c>
      <c r="N306" s="272">
        <f t="shared" si="240"/>
        <v>0</v>
      </c>
      <c r="O306" s="244">
        <f t="shared" si="240"/>
        <v>0</v>
      </c>
      <c r="P306" s="216">
        <f t="shared" si="233"/>
        <v>0</v>
      </c>
      <c r="Q306" s="216">
        <f t="shared" si="234"/>
        <v>0</v>
      </c>
      <c r="R306" s="216">
        <f t="shared" si="235"/>
        <v>0</v>
      </c>
      <c r="S306" s="414">
        <f t="shared" ref="S306:U306" si="241">SUM(S308)</f>
        <v>0</v>
      </c>
      <c r="T306" s="272">
        <f t="shared" si="241"/>
        <v>0</v>
      </c>
      <c r="U306" s="244">
        <f t="shared" si="241"/>
        <v>0</v>
      </c>
      <c r="V306" s="245">
        <f t="shared" ref="V306:X306" si="242">SUM(V308)</f>
        <v>0</v>
      </c>
      <c r="W306" s="242">
        <f t="shared" si="242"/>
        <v>0</v>
      </c>
      <c r="X306" s="271">
        <f t="shared" si="242"/>
        <v>0</v>
      </c>
      <c r="Y306" s="235"/>
    </row>
    <row r="307" spans="1:25" s="247" customFormat="1" ht="19.5" customHeight="1" x14ac:dyDescent="0.25">
      <c r="A307" s="248"/>
      <c r="B307" s="220"/>
      <c r="C307" s="249"/>
      <c r="D307" s="250"/>
      <c r="E307" s="229" t="s">
        <v>189</v>
      </c>
      <c r="F307" s="230"/>
      <c r="G307" s="260"/>
      <c r="H307" s="262"/>
      <c r="I307" s="233"/>
      <c r="J307" s="411"/>
      <c r="K307" s="262"/>
      <c r="L307" s="375"/>
      <c r="M307" s="260"/>
      <c r="N307" s="262"/>
      <c r="O307" s="233"/>
      <c r="P307" s="216"/>
      <c r="Q307" s="216"/>
      <c r="R307" s="216"/>
      <c r="S307" s="411"/>
      <c r="T307" s="262"/>
      <c r="U307" s="233"/>
      <c r="V307" s="234"/>
      <c r="W307" s="95"/>
      <c r="X307" s="231"/>
      <c r="Y307" s="246"/>
    </row>
    <row r="308" spans="1:25" ht="27.75" customHeight="1" thickBot="1" x14ac:dyDescent="0.3">
      <c r="A308" s="248">
        <v>2741</v>
      </c>
      <c r="B308" s="293" t="s">
        <v>212</v>
      </c>
      <c r="C308" s="249">
        <v>4</v>
      </c>
      <c r="D308" s="250">
        <v>1</v>
      </c>
      <c r="E308" s="229" t="s">
        <v>423</v>
      </c>
      <c r="F308" s="230"/>
      <c r="G308" s="312">
        <f>SUM(H308:I308)</f>
        <v>0</v>
      </c>
      <c r="H308" s="276"/>
      <c r="I308" s="357"/>
      <c r="J308" s="275">
        <f>SUM(K308:L308)</f>
        <v>0</v>
      </c>
      <c r="K308" s="276"/>
      <c r="L308" s="416"/>
      <c r="M308" s="312">
        <f>SUM(N308:O308)</f>
        <v>0</v>
      </c>
      <c r="N308" s="276"/>
      <c r="O308" s="357"/>
      <c r="P308" s="216">
        <f t="shared" si="233"/>
        <v>0</v>
      </c>
      <c r="Q308" s="216">
        <f t="shared" si="234"/>
        <v>0</v>
      </c>
      <c r="R308" s="216">
        <f t="shared" si="235"/>
        <v>0</v>
      </c>
      <c r="S308" s="275">
        <f>SUM(T308:U308)</f>
        <v>0</v>
      </c>
      <c r="T308" s="276"/>
      <c r="U308" s="357"/>
      <c r="V308" s="277">
        <f>SUM(W308:X308)</f>
        <v>0</v>
      </c>
      <c r="W308" s="111"/>
      <c r="X308" s="274"/>
      <c r="Y308" s="235"/>
    </row>
    <row r="309" spans="1:25" ht="39.75" customHeight="1" x14ac:dyDescent="0.25">
      <c r="A309" s="236">
        <v>2750</v>
      </c>
      <c r="B309" s="294" t="s">
        <v>212</v>
      </c>
      <c r="C309" s="238">
        <v>5</v>
      </c>
      <c r="D309" s="239">
        <v>0</v>
      </c>
      <c r="E309" s="240" t="s">
        <v>424</v>
      </c>
      <c r="F309" s="212"/>
      <c r="G309" s="353">
        <f t="shared" ref="G309:L309" si="243">SUM(G311)</f>
        <v>0</v>
      </c>
      <c r="H309" s="272">
        <f t="shared" si="243"/>
        <v>0</v>
      </c>
      <c r="I309" s="244">
        <f t="shared" si="243"/>
        <v>0</v>
      </c>
      <c r="J309" s="414">
        <f t="shared" si="243"/>
        <v>0</v>
      </c>
      <c r="K309" s="272">
        <f t="shared" si="243"/>
        <v>0</v>
      </c>
      <c r="L309" s="415">
        <f t="shared" si="243"/>
        <v>0</v>
      </c>
      <c r="M309" s="353">
        <f t="shared" ref="M309:O309" si="244">SUM(M311)</f>
        <v>0</v>
      </c>
      <c r="N309" s="272">
        <f t="shared" si="244"/>
        <v>0</v>
      </c>
      <c r="O309" s="244">
        <f t="shared" si="244"/>
        <v>0</v>
      </c>
      <c r="P309" s="216">
        <f t="shared" si="233"/>
        <v>0</v>
      </c>
      <c r="Q309" s="216">
        <f t="shared" si="234"/>
        <v>0</v>
      </c>
      <c r="R309" s="216">
        <f t="shared" si="235"/>
        <v>0</v>
      </c>
      <c r="S309" s="414">
        <f t="shared" ref="S309:U309" si="245">SUM(S311)</f>
        <v>0</v>
      </c>
      <c r="T309" s="272">
        <f t="shared" si="245"/>
        <v>0</v>
      </c>
      <c r="U309" s="244">
        <f t="shared" si="245"/>
        <v>0</v>
      </c>
      <c r="V309" s="245">
        <f t="shared" ref="V309:X309" si="246">SUM(V311)</f>
        <v>0</v>
      </c>
      <c r="W309" s="242">
        <f t="shared" si="246"/>
        <v>0</v>
      </c>
      <c r="X309" s="271">
        <f t="shared" si="246"/>
        <v>0</v>
      </c>
      <c r="Y309" s="235"/>
    </row>
    <row r="310" spans="1:25" s="247" customFormat="1" ht="17.25" customHeight="1" x14ac:dyDescent="0.25">
      <c r="A310" s="248"/>
      <c r="B310" s="220"/>
      <c r="C310" s="249"/>
      <c r="D310" s="250"/>
      <c r="E310" s="229" t="s">
        <v>189</v>
      </c>
      <c r="F310" s="230"/>
      <c r="G310" s="260"/>
      <c r="H310" s="262"/>
      <c r="I310" s="233"/>
      <c r="J310" s="411"/>
      <c r="K310" s="262"/>
      <c r="L310" s="375"/>
      <c r="M310" s="260"/>
      <c r="N310" s="262"/>
      <c r="O310" s="233"/>
      <c r="P310" s="216"/>
      <c r="Q310" s="216"/>
      <c r="R310" s="216"/>
      <c r="S310" s="411"/>
      <c r="T310" s="262"/>
      <c r="U310" s="233"/>
      <c r="V310" s="234"/>
      <c r="W310" s="95"/>
      <c r="X310" s="231"/>
      <c r="Y310" s="246"/>
    </row>
    <row r="311" spans="1:25" ht="37.5" customHeight="1" thickBot="1" x14ac:dyDescent="0.3">
      <c r="A311" s="248">
        <v>2751</v>
      </c>
      <c r="B311" s="293" t="s">
        <v>212</v>
      </c>
      <c r="C311" s="249">
        <v>5</v>
      </c>
      <c r="D311" s="250">
        <v>1</v>
      </c>
      <c r="E311" s="229" t="s">
        <v>424</v>
      </c>
      <c r="F311" s="230"/>
      <c r="G311" s="312">
        <f>SUM(H311:I311)</f>
        <v>0</v>
      </c>
      <c r="H311" s="276"/>
      <c r="I311" s="357"/>
      <c r="J311" s="275">
        <f>SUM(K311:L311)</f>
        <v>0</v>
      </c>
      <c r="K311" s="276"/>
      <c r="L311" s="416"/>
      <c r="M311" s="312">
        <f>SUM(N311:O311)</f>
        <v>0</v>
      </c>
      <c r="N311" s="276"/>
      <c r="O311" s="357"/>
      <c r="P311" s="216">
        <f t="shared" si="233"/>
        <v>0</v>
      </c>
      <c r="Q311" s="216">
        <f t="shared" si="234"/>
        <v>0</v>
      </c>
      <c r="R311" s="216">
        <f t="shared" si="235"/>
        <v>0</v>
      </c>
      <c r="S311" s="275">
        <f>SUM(T311:U311)</f>
        <v>0</v>
      </c>
      <c r="T311" s="276"/>
      <c r="U311" s="357"/>
      <c r="V311" s="277">
        <f>SUM(W311:X311)</f>
        <v>0</v>
      </c>
      <c r="W311" s="111"/>
      <c r="X311" s="274"/>
      <c r="Y311" s="235"/>
    </row>
    <row r="312" spans="1:25" ht="26.25" customHeight="1" x14ac:dyDescent="0.25">
      <c r="A312" s="236">
        <v>2760</v>
      </c>
      <c r="B312" s="294" t="s">
        <v>212</v>
      </c>
      <c r="C312" s="238">
        <v>6</v>
      </c>
      <c r="D312" s="239">
        <v>0</v>
      </c>
      <c r="E312" s="240" t="s">
        <v>215</v>
      </c>
      <c r="F312" s="212"/>
      <c r="G312" s="353">
        <f t="shared" ref="G312:O312" si="247">SUM(G314:G315)</f>
        <v>0</v>
      </c>
      <c r="H312" s="272">
        <f t="shared" si="247"/>
        <v>0</v>
      </c>
      <c r="I312" s="244">
        <f t="shared" si="247"/>
        <v>0</v>
      </c>
      <c r="J312" s="414">
        <f t="shared" si="247"/>
        <v>0</v>
      </c>
      <c r="K312" s="272">
        <f t="shared" si="247"/>
        <v>0</v>
      </c>
      <c r="L312" s="415">
        <f t="shared" si="247"/>
        <v>0</v>
      </c>
      <c r="M312" s="353">
        <f t="shared" si="247"/>
        <v>0</v>
      </c>
      <c r="N312" s="272">
        <f t="shared" si="247"/>
        <v>0</v>
      </c>
      <c r="O312" s="244">
        <f t="shared" si="247"/>
        <v>0</v>
      </c>
      <c r="P312" s="216">
        <f t="shared" si="233"/>
        <v>0</v>
      </c>
      <c r="Q312" s="216">
        <f t="shared" si="234"/>
        <v>0</v>
      </c>
      <c r="R312" s="216">
        <f t="shared" si="235"/>
        <v>0</v>
      </c>
      <c r="S312" s="414">
        <f t="shared" ref="S312:U312" si="248">SUM(S314:S315)</f>
        <v>0</v>
      </c>
      <c r="T312" s="272">
        <f t="shared" si="248"/>
        <v>0</v>
      </c>
      <c r="U312" s="244">
        <f t="shared" si="248"/>
        <v>0</v>
      </c>
      <c r="V312" s="245">
        <f t="shared" ref="V312:X312" si="249">SUM(V314:V315)</f>
        <v>0</v>
      </c>
      <c r="W312" s="242">
        <f t="shared" si="249"/>
        <v>0</v>
      </c>
      <c r="X312" s="271">
        <f t="shared" si="249"/>
        <v>0</v>
      </c>
      <c r="Y312" s="235"/>
    </row>
    <row r="313" spans="1:25" s="247" customFormat="1" ht="16.5" customHeight="1" x14ac:dyDescent="0.25">
      <c r="A313" s="248"/>
      <c r="B313" s="220"/>
      <c r="C313" s="249"/>
      <c r="D313" s="250"/>
      <c r="E313" s="229" t="s">
        <v>189</v>
      </c>
      <c r="F313" s="230"/>
      <c r="G313" s="260"/>
      <c r="H313" s="262"/>
      <c r="I313" s="233"/>
      <c r="J313" s="411"/>
      <c r="K313" s="262"/>
      <c r="L313" s="375"/>
      <c r="M313" s="260"/>
      <c r="N313" s="262"/>
      <c r="O313" s="233"/>
      <c r="P313" s="216"/>
      <c r="Q313" s="216"/>
      <c r="R313" s="216"/>
      <c r="S313" s="411"/>
      <c r="T313" s="262"/>
      <c r="U313" s="233"/>
      <c r="V313" s="234"/>
      <c r="W313" s="95"/>
      <c r="X313" s="231"/>
      <c r="Y313" s="246"/>
    </row>
    <row r="314" spans="1:25" ht="21.75" thickBot="1" x14ac:dyDescent="0.3">
      <c r="A314" s="248">
        <v>2761</v>
      </c>
      <c r="B314" s="293" t="s">
        <v>212</v>
      </c>
      <c r="C314" s="249">
        <v>6</v>
      </c>
      <c r="D314" s="250">
        <v>1</v>
      </c>
      <c r="E314" s="229" t="s">
        <v>216</v>
      </c>
      <c r="F314" s="230"/>
      <c r="G314" s="312">
        <f>SUM(H314:I314)</f>
        <v>0</v>
      </c>
      <c r="H314" s="276"/>
      <c r="I314" s="357"/>
      <c r="J314" s="275">
        <f>SUM(K314:L314)</f>
        <v>0</v>
      </c>
      <c r="K314" s="276"/>
      <c r="L314" s="416"/>
      <c r="M314" s="312">
        <f>SUM(N314:O314)</f>
        <v>0</v>
      </c>
      <c r="N314" s="276"/>
      <c r="O314" s="357"/>
      <c r="P314" s="216">
        <f t="shared" si="233"/>
        <v>0</v>
      </c>
      <c r="Q314" s="216">
        <f t="shared" si="234"/>
        <v>0</v>
      </c>
      <c r="R314" s="216">
        <f t="shared" si="235"/>
        <v>0</v>
      </c>
      <c r="S314" s="275">
        <f>SUM(T314:U314)</f>
        <v>0</v>
      </c>
      <c r="T314" s="276"/>
      <c r="U314" s="357"/>
      <c r="V314" s="277">
        <f>SUM(W314:X314)</f>
        <v>0</v>
      </c>
      <c r="W314" s="111"/>
      <c r="X314" s="274"/>
      <c r="Y314" s="235"/>
    </row>
    <row r="315" spans="1:25" ht="23.25" customHeight="1" thickBot="1" x14ac:dyDescent="0.3">
      <c r="A315" s="248">
        <v>2762</v>
      </c>
      <c r="B315" s="293" t="s">
        <v>212</v>
      </c>
      <c r="C315" s="249">
        <v>6</v>
      </c>
      <c r="D315" s="250">
        <v>2</v>
      </c>
      <c r="E315" s="229" t="s">
        <v>215</v>
      </c>
      <c r="F315" s="230"/>
      <c r="G315" s="312">
        <f>SUM(H315:I315)</f>
        <v>0</v>
      </c>
      <c r="H315" s="276"/>
      <c r="I315" s="357"/>
      <c r="J315" s="275">
        <f>SUM(K315:L315)</f>
        <v>0</v>
      </c>
      <c r="K315" s="276"/>
      <c r="L315" s="416"/>
      <c r="M315" s="312">
        <f>SUM(N315:O315)</f>
        <v>0</v>
      </c>
      <c r="N315" s="276"/>
      <c r="O315" s="357"/>
      <c r="P315" s="216">
        <f t="shared" si="233"/>
        <v>0</v>
      </c>
      <c r="Q315" s="216">
        <f t="shared" si="234"/>
        <v>0</v>
      </c>
      <c r="R315" s="216">
        <f t="shared" si="235"/>
        <v>0</v>
      </c>
      <c r="S315" s="275">
        <f>SUM(T315:U315)</f>
        <v>0</v>
      </c>
      <c r="T315" s="276"/>
      <c r="U315" s="357"/>
      <c r="V315" s="277">
        <f>SUM(W315:X315)</f>
        <v>0</v>
      </c>
      <c r="W315" s="111"/>
      <c r="X315" s="274"/>
      <c r="Y315" s="235"/>
    </row>
    <row r="316" spans="1:25" s="228" customFormat="1" ht="37.5" customHeight="1" x14ac:dyDescent="0.15">
      <c r="A316" s="248">
        <v>2800</v>
      </c>
      <c r="B316" s="293" t="s">
        <v>217</v>
      </c>
      <c r="C316" s="238">
        <v>0</v>
      </c>
      <c r="D316" s="239">
        <v>0</v>
      </c>
      <c r="E316" s="240" t="s">
        <v>507</v>
      </c>
      <c r="F316" s="212"/>
      <c r="G316" s="353">
        <f t="shared" ref="G316:O316" si="250">SUM(G318,G325,G345,G351,G356,G359)</f>
        <v>217146.1</v>
      </c>
      <c r="H316" s="272">
        <f t="shared" si="250"/>
        <v>155076.1</v>
      </c>
      <c r="I316" s="244">
        <f t="shared" si="250"/>
        <v>62070</v>
      </c>
      <c r="J316" s="414">
        <f t="shared" si="250"/>
        <v>205601.1</v>
      </c>
      <c r="K316" s="272">
        <f t="shared" si="250"/>
        <v>168437</v>
      </c>
      <c r="L316" s="415">
        <f t="shared" si="250"/>
        <v>37164.1</v>
      </c>
      <c r="M316" s="353">
        <f t="shared" si="250"/>
        <v>168500</v>
      </c>
      <c r="N316" s="272">
        <f t="shared" si="250"/>
        <v>168500</v>
      </c>
      <c r="O316" s="244">
        <f t="shared" si="250"/>
        <v>0</v>
      </c>
      <c r="P316" s="216">
        <f t="shared" si="233"/>
        <v>-37101.100000000006</v>
      </c>
      <c r="Q316" s="216">
        <f t="shared" si="234"/>
        <v>63</v>
      </c>
      <c r="R316" s="216">
        <f t="shared" si="235"/>
        <v>-37164.1</v>
      </c>
      <c r="S316" s="353">
        <f t="shared" ref="S316:U316" si="251">SUM(S318,S325,S345,S351,S356,S359)</f>
        <v>227500</v>
      </c>
      <c r="T316" s="272">
        <f t="shared" si="251"/>
        <v>177500</v>
      </c>
      <c r="U316" s="244">
        <f t="shared" si="251"/>
        <v>50000</v>
      </c>
      <c r="V316" s="241">
        <f t="shared" ref="V316:X316" si="252">SUM(V318,V325,V345,V351,V356,V359)</f>
        <v>184000</v>
      </c>
      <c r="W316" s="242">
        <f t="shared" si="252"/>
        <v>184000</v>
      </c>
      <c r="X316" s="271">
        <f t="shared" si="252"/>
        <v>0</v>
      </c>
      <c r="Y316" s="227"/>
    </row>
    <row r="317" spans="1:25" ht="16.5" customHeight="1" x14ac:dyDescent="0.25">
      <c r="A317" s="219"/>
      <c r="B317" s="220"/>
      <c r="C317" s="221"/>
      <c r="D317" s="222"/>
      <c r="E317" s="229" t="s">
        <v>5</v>
      </c>
      <c r="F317" s="230"/>
      <c r="G317" s="360"/>
      <c r="H317" s="291"/>
      <c r="I317" s="361"/>
      <c r="J317" s="419"/>
      <c r="K317" s="291"/>
      <c r="L317" s="400"/>
      <c r="M317" s="360"/>
      <c r="N317" s="291"/>
      <c r="O317" s="361"/>
      <c r="P317" s="216"/>
      <c r="Q317" s="216"/>
      <c r="R317" s="216"/>
      <c r="S317" s="419"/>
      <c r="T317" s="291"/>
      <c r="U317" s="361"/>
      <c r="V317" s="292"/>
      <c r="W317" s="165"/>
      <c r="X317" s="172"/>
      <c r="Y317" s="235"/>
    </row>
    <row r="318" spans="1:25" ht="18.75" customHeight="1" x14ac:dyDescent="0.25">
      <c r="A318" s="248">
        <v>2810</v>
      </c>
      <c r="B318" s="293" t="s">
        <v>217</v>
      </c>
      <c r="C318" s="249">
        <v>1</v>
      </c>
      <c r="D318" s="250">
        <v>0</v>
      </c>
      <c r="E318" s="229" t="s">
        <v>218</v>
      </c>
      <c r="F318" s="230"/>
      <c r="G318" s="260">
        <f t="shared" ref="G318:O318" si="253">SUM(G320)</f>
        <v>9450</v>
      </c>
      <c r="H318" s="262">
        <f t="shared" si="253"/>
        <v>9450</v>
      </c>
      <c r="I318" s="233">
        <f t="shared" si="253"/>
        <v>0</v>
      </c>
      <c r="J318" s="411">
        <f t="shared" si="253"/>
        <v>10023.4</v>
      </c>
      <c r="K318" s="262">
        <f t="shared" si="253"/>
        <v>5500</v>
      </c>
      <c r="L318" s="375">
        <f t="shared" si="253"/>
        <v>4523.3999999999996</v>
      </c>
      <c r="M318" s="260">
        <f t="shared" si="253"/>
        <v>3500</v>
      </c>
      <c r="N318" s="262">
        <f t="shared" si="253"/>
        <v>3500</v>
      </c>
      <c r="O318" s="233">
        <f t="shared" si="253"/>
        <v>0</v>
      </c>
      <c r="P318" s="216">
        <f t="shared" si="233"/>
        <v>-6523.4</v>
      </c>
      <c r="Q318" s="216">
        <f t="shared" si="234"/>
        <v>-2000</v>
      </c>
      <c r="R318" s="216">
        <f t="shared" si="235"/>
        <v>-4523.3999999999996</v>
      </c>
      <c r="S318" s="411">
        <f t="shared" ref="S318:U318" si="254">SUM(S320)</f>
        <v>3500</v>
      </c>
      <c r="T318" s="262">
        <f t="shared" si="254"/>
        <v>3500</v>
      </c>
      <c r="U318" s="233">
        <f t="shared" si="254"/>
        <v>0</v>
      </c>
      <c r="V318" s="234">
        <f t="shared" ref="V318:X318" si="255">SUM(V320)</f>
        <v>4000</v>
      </c>
      <c r="W318" s="95">
        <f t="shared" si="255"/>
        <v>4000</v>
      </c>
      <c r="X318" s="231">
        <f t="shared" si="255"/>
        <v>0</v>
      </c>
      <c r="Y318" s="235"/>
    </row>
    <row r="319" spans="1:25" s="247" customFormat="1" ht="17.25" customHeight="1" x14ac:dyDescent="0.25">
      <c r="A319" s="248"/>
      <c r="B319" s="220"/>
      <c r="C319" s="249"/>
      <c r="D319" s="250"/>
      <c r="E319" s="229" t="s">
        <v>189</v>
      </c>
      <c r="F319" s="230"/>
      <c r="G319" s="260"/>
      <c r="H319" s="262"/>
      <c r="I319" s="233"/>
      <c r="J319" s="411"/>
      <c r="K319" s="262"/>
      <c r="L319" s="375"/>
      <c r="M319" s="260"/>
      <c r="N319" s="262"/>
      <c r="O319" s="233"/>
      <c r="P319" s="216"/>
      <c r="Q319" s="216"/>
      <c r="R319" s="216"/>
      <c r="S319" s="411"/>
      <c r="T319" s="262"/>
      <c r="U319" s="233"/>
      <c r="V319" s="234"/>
      <c r="W319" s="95"/>
      <c r="X319" s="231"/>
      <c r="Y319" s="246"/>
    </row>
    <row r="320" spans="1:25" ht="25.5" customHeight="1" thickBot="1" x14ac:dyDescent="0.3">
      <c r="A320" s="248">
        <v>2811</v>
      </c>
      <c r="B320" s="293" t="s">
        <v>217</v>
      </c>
      <c r="C320" s="249">
        <v>1</v>
      </c>
      <c r="D320" s="250">
        <v>1</v>
      </c>
      <c r="E320" s="229" t="s">
        <v>569</v>
      </c>
      <c r="F320" s="230"/>
      <c r="G320" s="312">
        <f>SUM(H320:I320)</f>
        <v>9450</v>
      </c>
      <c r="H320" s="276">
        <f>H321+H322+H323+H324</f>
        <v>9450</v>
      </c>
      <c r="I320" s="276">
        <f>I321+I322+I323+I324</f>
        <v>0</v>
      </c>
      <c r="J320" s="275">
        <f>SUM(K320:L320)</f>
        <v>10023.4</v>
      </c>
      <c r="K320" s="276">
        <f>K321+K322+K323+K324</f>
        <v>5500</v>
      </c>
      <c r="L320" s="276">
        <f>L321+L322+L323+L324</f>
        <v>4523.3999999999996</v>
      </c>
      <c r="M320" s="312">
        <f>SUM(N320:O320)</f>
        <v>3500</v>
      </c>
      <c r="N320" s="276">
        <f>N321+N322+N323+N324</f>
        <v>3500</v>
      </c>
      <c r="O320" s="276">
        <f>O321+O322+O323+O324</f>
        <v>0</v>
      </c>
      <c r="P320" s="216">
        <f t="shared" si="233"/>
        <v>-6523.4</v>
      </c>
      <c r="Q320" s="216">
        <f t="shared" si="234"/>
        <v>-2000</v>
      </c>
      <c r="R320" s="216">
        <f t="shared" si="235"/>
        <v>-4523.3999999999996</v>
      </c>
      <c r="S320" s="275">
        <f>SUM(T320:U320)</f>
        <v>3500</v>
      </c>
      <c r="T320" s="276">
        <f>T321+T322+T323+T324</f>
        <v>3500</v>
      </c>
      <c r="U320" s="276">
        <f>U321+U322+U323+U324</f>
        <v>0</v>
      </c>
      <c r="V320" s="277">
        <f>SUM(W320:X320)</f>
        <v>4000</v>
      </c>
      <c r="W320" s="276">
        <f>W321+W322+W323+W324</f>
        <v>4000</v>
      </c>
      <c r="X320" s="276">
        <f>X321+X322+X323+X324</f>
        <v>0</v>
      </c>
      <c r="Y320" s="235"/>
    </row>
    <row r="321" spans="1:25" ht="25.5" customHeight="1" thickBot="1" x14ac:dyDescent="0.3">
      <c r="A321" s="248"/>
      <c r="B321" s="293"/>
      <c r="C321" s="249"/>
      <c r="D321" s="250"/>
      <c r="E321" s="229" t="s">
        <v>600</v>
      </c>
      <c r="F321" s="230">
        <v>4727</v>
      </c>
      <c r="G321" s="312">
        <f>SUM(H321:I321)</f>
        <v>450</v>
      </c>
      <c r="H321" s="280">
        <v>450</v>
      </c>
      <c r="I321" s="313"/>
      <c r="J321" s="275">
        <f>SUM(K321:L321)</f>
        <v>3000</v>
      </c>
      <c r="K321" s="280">
        <v>3000</v>
      </c>
      <c r="L321" s="281"/>
      <c r="M321" s="312">
        <f>SUM(N321:O321)</f>
        <v>3500</v>
      </c>
      <c r="N321" s="280">
        <v>3500</v>
      </c>
      <c r="O321" s="313"/>
      <c r="P321" s="216"/>
      <c r="Q321" s="216"/>
      <c r="R321" s="216"/>
      <c r="S321" s="312">
        <f>SUM(T321:U321)</f>
        <v>3500</v>
      </c>
      <c r="T321" s="280">
        <v>3500</v>
      </c>
      <c r="U321" s="313"/>
      <c r="V321" s="273">
        <f>SUM(W321:X321)</f>
        <v>4000</v>
      </c>
      <c r="W321" s="3">
        <v>4000</v>
      </c>
      <c r="X321" s="279"/>
      <c r="Y321" s="235"/>
    </row>
    <row r="322" spans="1:25" ht="25.5" customHeight="1" thickBot="1" x14ac:dyDescent="0.3">
      <c r="A322" s="248"/>
      <c r="B322" s="293"/>
      <c r="C322" s="249"/>
      <c r="D322" s="250"/>
      <c r="E322" s="229" t="s">
        <v>561</v>
      </c>
      <c r="F322" s="230">
        <v>4657</v>
      </c>
      <c r="G322" s="312">
        <f>SUM(H322:I322)</f>
        <v>8300</v>
      </c>
      <c r="H322" s="280">
        <v>8300</v>
      </c>
      <c r="I322" s="313"/>
      <c r="J322" s="275">
        <f t="shared" ref="J322:J324" si="256">SUM(K322:L322)</f>
        <v>0</v>
      </c>
      <c r="K322" s="280">
        <v>0</v>
      </c>
      <c r="L322" s="281"/>
      <c r="M322" s="359"/>
      <c r="N322" s="280"/>
      <c r="O322" s="313"/>
      <c r="P322" s="216"/>
      <c r="Q322" s="216"/>
      <c r="R322" s="216"/>
      <c r="S322" s="283"/>
      <c r="T322" s="280"/>
      <c r="U322" s="313"/>
      <c r="V322" s="284"/>
      <c r="W322" s="3"/>
      <c r="X322" s="279"/>
      <c r="Y322" s="235"/>
    </row>
    <row r="323" spans="1:25" ht="25.5" customHeight="1" thickBot="1" x14ac:dyDescent="0.3">
      <c r="A323" s="248"/>
      <c r="B323" s="293"/>
      <c r="C323" s="249"/>
      <c r="D323" s="250"/>
      <c r="E323" s="229" t="s">
        <v>577</v>
      </c>
      <c r="F323" s="230">
        <v>4639</v>
      </c>
      <c r="G323" s="312">
        <f>SUM(H323:I323)</f>
        <v>700</v>
      </c>
      <c r="H323" s="280">
        <v>700</v>
      </c>
      <c r="I323" s="313"/>
      <c r="J323" s="275">
        <f t="shared" si="256"/>
        <v>2500</v>
      </c>
      <c r="K323" s="280">
        <v>2500</v>
      </c>
      <c r="L323" s="281"/>
      <c r="M323" s="359"/>
      <c r="N323" s="280"/>
      <c r="O323" s="313"/>
      <c r="P323" s="216"/>
      <c r="Q323" s="216"/>
      <c r="R323" s="216"/>
      <c r="S323" s="283"/>
      <c r="T323" s="280"/>
      <c r="U323" s="313"/>
      <c r="V323" s="284"/>
      <c r="W323" s="3"/>
      <c r="X323" s="279"/>
      <c r="Y323" s="235"/>
    </row>
    <row r="324" spans="1:25" ht="25.5" customHeight="1" thickBot="1" x14ac:dyDescent="0.3">
      <c r="A324" s="248"/>
      <c r="B324" s="293"/>
      <c r="C324" s="249"/>
      <c r="D324" s="250"/>
      <c r="E324" s="229" t="s">
        <v>556</v>
      </c>
      <c r="F324" s="230">
        <v>5112</v>
      </c>
      <c r="G324" s="359"/>
      <c r="H324" s="280"/>
      <c r="I324" s="313"/>
      <c r="J324" s="275">
        <f t="shared" si="256"/>
        <v>4523.3999999999996</v>
      </c>
      <c r="K324" s="280"/>
      <c r="L324" s="281">
        <v>4523.3999999999996</v>
      </c>
      <c r="M324" s="359"/>
      <c r="N324" s="280"/>
      <c r="O324" s="313"/>
      <c r="P324" s="216"/>
      <c r="Q324" s="216"/>
      <c r="R324" s="216"/>
      <c r="S324" s="283"/>
      <c r="T324" s="280"/>
      <c r="U324" s="313"/>
      <c r="V324" s="284"/>
      <c r="W324" s="3"/>
      <c r="X324" s="279"/>
      <c r="Y324" s="235"/>
    </row>
    <row r="325" spans="1:25" ht="17.25" customHeight="1" x14ac:dyDescent="0.25">
      <c r="A325" s="236">
        <v>2820</v>
      </c>
      <c r="B325" s="294" t="s">
        <v>217</v>
      </c>
      <c r="C325" s="238">
        <v>2</v>
      </c>
      <c r="D325" s="239">
        <v>0</v>
      </c>
      <c r="E325" s="240" t="s">
        <v>219</v>
      </c>
      <c r="F325" s="212"/>
      <c r="G325" s="353">
        <f>SUM(H325:I325)</f>
        <v>207696.1</v>
      </c>
      <c r="H325" s="272">
        <f>SUM(H327,H330,H331,H337,H340,H341,H342)</f>
        <v>145626.1</v>
      </c>
      <c r="I325" s="354">
        <f>SUM(I327,I330,I331,I337,I340,I341,I342)</f>
        <v>62070</v>
      </c>
      <c r="J325" s="414">
        <f>SUM(K325:L325)</f>
        <v>195577.7</v>
      </c>
      <c r="K325" s="272">
        <f>SUM(K327,K330,K331,K337,K340,K341,K342)</f>
        <v>162937</v>
      </c>
      <c r="L325" s="420">
        <f>SUM(L327,L330,L331,L337,L340,L341,L342)</f>
        <v>32640.699999999997</v>
      </c>
      <c r="M325" s="353">
        <f>SUM(N325:O325)</f>
        <v>165000</v>
      </c>
      <c r="N325" s="272">
        <f>SUM(N327,N330,N331,N337,N340,N341,N342)</f>
        <v>165000</v>
      </c>
      <c r="O325" s="354">
        <f>SUM(O327,O330,O331,O337,O340,O341,O342)</f>
        <v>0</v>
      </c>
      <c r="P325" s="216">
        <f t="shared" si="233"/>
        <v>-30577.700000000012</v>
      </c>
      <c r="Q325" s="216">
        <f t="shared" si="234"/>
        <v>2063</v>
      </c>
      <c r="R325" s="216">
        <f t="shared" si="235"/>
        <v>-32640.699999999997</v>
      </c>
      <c r="S325" s="414">
        <f>SUM(T325:U325)</f>
        <v>224000</v>
      </c>
      <c r="T325" s="272">
        <f>SUM(T327,T330,T331,T337,T340,T341,T342)</f>
        <v>174000</v>
      </c>
      <c r="U325" s="354">
        <f>SUM(U327,U330,U331,U337,U340,U341,U342)</f>
        <v>50000</v>
      </c>
      <c r="V325" s="245">
        <f>SUM(W325:X325)</f>
        <v>180000</v>
      </c>
      <c r="W325" s="242">
        <f>SUM(W327,W330,W331,W337,W340,W341,W342)</f>
        <v>180000</v>
      </c>
      <c r="X325" s="243">
        <f>SUM(X327,X330,X331,X337,X340,X341,X342)</f>
        <v>0</v>
      </c>
      <c r="Y325" s="235"/>
    </row>
    <row r="326" spans="1:25" s="247" customFormat="1" ht="15" customHeight="1" x14ac:dyDescent="0.25">
      <c r="A326" s="248"/>
      <c r="B326" s="220"/>
      <c r="C326" s="249"/>
      <c r="D326" s="250"/>
      <c r="E326" s="229" t="s">
        <v>189</v>
      </c>
      <c r="F326" s="230"/>
      <c r="G326" s="260"/>
      <c r="H326" s="262"/>
      <c r="I326" s="233"/>
      <c r="J326" s="411"/>
      <c r="K326" s="262"/>
      <c r="L326" s="375"/>
      <c r="M326" s="260"/>
      <c r="N326" s="262"/>
      <c r="O326" s="233"/>
      <c r="P326" s="216"/>
      <c r="Q326" s="216"/>
      <c r="R326" s="216"/>
      <c r="S326" s="411"/>
      <c r="T326" s="262"/>
      <c r="U326" s="233"/>
      <c r="V326" s="234"/>
      <c r="W326" s="95"/>
      <c r="X326" s="231"/>
      <c r="Y326" s="246"/>
    </row>
    <row r="327" spans="1:25" ht="16.5" thickBot="1" x14ac:dyDescent="0.3">
      <c r="A327" s="248">
        <v>2821</v>
      </c>
      <c r="B327" s="293" t="s">
        <v>217</v>
      </c>
      <c r="C327" s="249">
        <v>2</v>
      </c>
      <c r="D327" s="250">
        <v>1</v>
      </c>
      <c r="E327" s="240" t="s">
        <v>220</v>
      </c>
      <c r="F327" s="212"/>
      <c r="G327" s="353">
        <f t="shared" ref="G327:G333" si="257">SUM(H327:I327)</f>
        <v>45794.3</v>
      </c>
      <c r="H327" s="276">
        <v>45794.3</v>
      </c>
      <c r="I327" s="358">
        <f>SUM(I328:I329)</f>
        <v>0</v>
      </c>
      <c r="J327" s="275">
        <f>J328+J329</f>
        <v>46735</v>
      </c>
      <c r="K327" s="276">
        <f>SUM(K328:K329)</f>
        <v>46735</v>
      </c>
      <c r="L327" s="418">
        <f>SUM(L328:L329)</f>
        <v>0</v>
      </c>
      <c r="M327" s="312">
        <f>M328+M329</f>
        <v>47000</v>
      </c>
      <c r="N327" s="276">
        <f>SUM(N328:N329)</f>
        <v>47000</v>
      </c>
      <c r="O327" s="358">
        <f>SUM(O328:O329)</f>
        <v>0</v>
      </c>
      <c r="P327" s="216">
        <f t="shared" si="233"/>
        <v>265</v>
      </c>
      <c r="Q327" s="216">
        <f t="shared" si="234"/>
        <v>265</v>
      </c>
      <c r="R327" s="216">
        <f t="shared" si="235"/>
        <v>0</v>
      </c>
      <c r="S327" s="275">
        <f>S328+S329</f>
        <v>50000</v>
      </c>
      <c r="T327" s="276">
        <f>SUM(T328:T329)</f>
        <v>50000</v>
      </c>
      <c r="U327" s="358">
        <f>SUM(U328:U329)</f>
        <v>0</v>
      </c>
      <c r="V327" s="277">
        <f>V328+V329</f>
        <v>52000</v>
      </c>
      <c r="W327" s="111">
        <f>SUM(W328:W329)</f>
        <v>52000</v>
      </c>
      <c r="X327" s="278">
        <f>SUM(X328:X329)</f>
        <v>0</v>
      </c>
      <c r="Y327" s="235"/>
    </row>
    <row r="328" spans="1:25" ht="90.75" customHeight="1" thickBot="1" x14ac:dyDescent="0.3">
      <c r="A328" s="248"/>
      <c r="B328" s="293"/>
      <c r="C328" s="249"/>
      <c r="D328" s="250"/>
      <c r="E328" s="318" t="s">
        <v>568</v>
      </c>
      <c r="F328" s="319">
        <v>4511</v>
      </c>
      <c r="G328" s="312">
        <f t="shared" si="257"/>
        <v>43799.3</v>
      </c>
      <c r="H328" s="262">
        <v>43799.3</v>
      </c>
      <c r="I328" s="233"/>
      <c r="J328" s="275">
        <f t="shared" ref="J328:J336" si="258">SUM(K328:L328)</f>
        <v>46735</v>
      </c>
      <c r="K328" s="262">
        <v>46735</v>
      </c>
      <c r="L328" s="375">
        <v>0</v>
      </c>
      <c r="M328" s="312">
        <f t="shared" ref="M328:M335" si="259">SUM(N328:O328)</f>
        <v>47000</v>
      </c>
      <c r="N328" s="262">
        <v>47000</v>
      </c>
      <c r="O328" s="233">
        <v>0</v>
      </c>
      <c r="P328" s="216">
        <f t="shared" si="233"/>
        <v>265</v>
      </c>
      <c r="Q328" s="216">
        <f t="shared" si="234"/>
        <v>265</v>
      </c>
      <c r="R328" s="216">
        <f t="shared" si="235"/>
        <v>0</v>
      </c>
      <c r="S328" s="275">
        <f t="shared" ref="S328:S335" si="260">SUM(T328:U328)</f>
        <v>50000</v>
      </c>
      <c r="T328" s="262">
        <v>50000</v>
      </c>
      <c r="U328" s="233">
        <v>0</v>
      </c>
      <c r="V328" s="277">
        <f t="shared" ref="V328:V335" si="261">SUM(W328:X328)</f>
        <v>52000</v>
      </c>
      <c r="W328" s="95">
        <v>52000</v>
      </c>
      <c r="X328" s="231">
        <v>0</v>
      </c>
      <c r="Y328" s="263" t="s">
        <v>594</v>
      </c>
    </row>
    <row r="329" spans="1:25" ht="16.5" thickBot="1" x14ac:dyDescent="0.3">
      <c r="A329" s="248"/>
      <c r="B329" s="293"/>
      <c r="C329" s="249"/>
      <c r="D329" s="250"/>
      <c r="E329" s="229"/>
      <c r="F329" s="230">
        <v>4639</v>
      </c>
      <c r="G329" s="312">
        <f t="shared" si="257"/>
        <v>1995</v>
      </c>
      <c r="H329" s="262">
        <v>1995</v>
      </c>
      <c r="I329" s="233"/>
      <c r="J329" s="275">
        <f t="shared" si="258"/>
        <v>0</v>
      </c>
      <c r="K329" s="262"/>
      <c r="L329" s="375"/>
      <c r="M329" s="312">
        <f t="shared" si="259"/>
        <v>0</v>
      </c>
      <c r="N329" s="262"/>
      <c r="O329" s="233"/>
      <c r="P329" s="216">
        <f t="shared" si="233"/>
        <v>0</v>
      </c>
      <c r="Q329" s="216">
        <f t="shared" si="234"/>
        <v>0</v>
      </c>
      <c r="R329" s="216">
        <f t="shared" si="235"/>
        <v>0</v>
      </c>
      <c r="S329" s="275">
        <f t="shared" si="260"/>
        <v>0</v>
      </c>
      <c r="T329" s="262"/>
      <c r="U329" s="233"/>
      <c r="V329" s="277">
        <f t="shared" si="261"/>
        <v>0</v>
      </c>
      <c r="W329" s="95"/>
      <c r="X329" s="231"/>
      <c r="Y329" s="235"/>
    </row>
    <row r="330" spans="1:25" ht="16.5" thickBot="1" x14ac:dyDescent="0.3">
      <c r="A330" s="248">
        <v>2822</v>
      </c>
      <c r="B330" s="293" t="s">
        <v>217</v>
      </c>
      <c r="C330" s="249">
        <v>2</v>
      </c>
      <c r="D330" s="250">
        <v>2</v>
      </c>
      <c r="E330" s="229" t="s">
        <v>221</v>
      </c>
      <c r="F330" s="230"/>
      <c r="G330" s="312">
        <f t="shared" si="257"/>
        <v>0</v>
      </c>
      <c r="H330" s="262"/>
      <c r="I330" s="261"/>
      <c r="J330" s="275">
        <f t="shared" si="258"/>
        <v>0</v>
      </c>
      <c r="K330" s="262"/>
      <c r="L330" s="417"/>
      <c r="M330" s="312">
        <f t="shared" si="259"/>
        <v>0</v>
      </c>
      <c r="N330" s="262"/>
      <c r="O330" s="261"/>
      <c r="P330" s="216">
        <f t="shared" si="233"/>
        <v>0</v>
      </c>
      <c r="Q330" s="216">
        <f t="shared" si="234"/>
        <v>0</v>
      </c>
      <c r="R330" s="216">
        <f t="shared" si="235"/>
        <v>0</v>
      </c>
      <c r="S330" s="275">
        <f t="shared" si="260"/>
        <v>0</v>
      </c>
      <c r="T330" s="262"/>
      <c r="U330" s="261"/>
      <c r="V330" s="277">
        <f t="shared" si="261"/>
        <v>0</v>
      </c>
      <c r="W330" s="95"/>
      <c r="X330" s="96"/>
      <c r="Y330" s="235"/>
    </row>
    <row r="331" spans="1:25" ht="53.25" customHeight="1" thickBot="1" x14ac:dyDescent="0.3">
      <c r="A331" s="248">
        <v>2823</v>
      </c>
      <c r="B331" s="293" t="s">
        <v>217</v>
      </c>
      <c r="C331" s="249">
        <v>2</v>
      </c>
      <c r="D331" s="250">
        <v>3</v>
      </c>
      <c r="E331" s="229" t="s">
        <v>222</v>
      </c>
      <c r="F331" s="230"/>
      <c r="G331" s="312">
        <f t="shared" si="257"/>
        <v>143216.79999999999</v>
      </c>
      <c r="H331" s="276">
        <f>SUM(H332:H336)</f>
        <v>81146.8</v>
      </c>
      <c r="I331" s="276">
        <f>SUM(I332:I336)</f>
        <v>62070</v>
      </c>
      <c r="J331" s="275">
        <f t="shared" si="258"/>
        <v>124842.7</v>
      </c>
      <c r="K331" s="276">
        <f>SUM(K332:K336)</f>
        <v>92202</v>
      </c>
      <c r="L331" s="276">
        <f>SUM(L332:L336)</f>
        <v>32640.699999999997</v>
      </c>
      <c r="M331" s="312">
        <f t="shared" si="259"/>
        <v>94000</v>
      </c>
      <c r="N331" s="276">
        <f t="shared" ref="N331:O331" si="262">SUM(N332:N336)</f>
        <v>94000</v>
      </c>
      <c r="O331" s="276">
        <f t="shared" si="262"/>
        <v>0</v>
      </c>
      <c r="P331" s="216">
        <f t="shared" si="233"/>
        <v>-30842.699999999997</v>
      </c>
      <c r="Q331" s="216">
        <f t="shared" si="234"/>
        <v>1798</v>
      </c>
      <c r="R331" s="216">
        <f t="shared" si="235"/>
        <v>-32640.699999999997</v>
      </c>
      <c r="S331" s="275">
        <f t="shared" si="260"/>
        <v>150000</v>
      </c>
      <c r="T331" s="276">
        <f t="shared" ref="T331:U331" si="263">SUM(T332:T336)</f>
        <v>100000</v>
      </c>
      <c r="U331" s="276">
        <f t="shared" si="263"/>
        <v>50000</v>
      </c>
      <c r="V331" s="277">
        <f t="shared" si="261"/>
        <v>104000</v>
      </c>
      <c r="W331" s="276">
        <f t="shared" ref="W331:X331" si="264">SUM(W332:W336)</f>
        <v>104000</v>
      </c>
      <c r="X331" s="276">
        <f t="shared" si="264"/>
        <v>0</v>
      </c>
      <c r="Y331" s="263" t="s">
        <v>645</v>
      </c>
    </row>
    <row r="332" spans="1:25" ht="24" customHeight="1" thickBot="1" x14ac:dyDescent="0.3">
      <c r="A332" s="248"/>
      <c r="B332" s="293"/>
      <c r="C332" s="249"/>
      <c r="D332" s="250"/>
      <c r="E332" s="229" t="s">
        <v>568</v>
      </c>
      <c r="F332" s="230">
        <v>4511</v>
      </c>
      <c r="G332" s="312">
        <f t="shared" si="257"/>
        <v>80146.8</v>
      </c>
      <c r="H332" s="321">
        <v>80146.8</v>
      </c>
      <c r="I332" s="363"/>
      <c r="J332" s="275">
        <f t="shared" si="258"/>
        <v>92202</v>
      </c>
      <c r="K332" s="280">
        <v>92202</v>
      </c>
      <c r="L332" s="280"/>
      <c r="M332" s="312">
        <f t="shared" si="259"/>
        <v>94000</v>
      </c>
      <c r="N332" s="280">
        <v>94000</v>
      </c>
      <c r="O332" s="363">
        <v>0</v>
      </c>
      <c r="P332" s="216"/>
      <c r="Q332" s="216"/>
      <c r="R332" s="216"/>
      <c r="S332" s="312">
        <f t="shared" si="260"/>
        <v>100000</v>
      </c>
      <c r="T332" s="280">
        <v>100000</v>
      </c>
      <c r="U332" s="313">
        <v>0</v>
      </c>
      <c r="V332" s="273">
        <f t="shared" si="261"/>
        <v>104000</v>
      </c>
      <c r="W332" s="3">
        <v>104000</v>
      </c>
      <c r="X332" s="279">
        <v>0</v>
      </c>
      <c r="Y332" s="235"/>
    </row>
    <row r="333" spans="1:25" ht="24" customHeight="1" thickBot="1" x14ac:dyDescent="0.3">
      <c r="A333" s="248"/>
      <c r="B333" s="293"/>
      <c r="C333" s="249"/>
      <c r="D333" s="250"/>
      <c r="E333" s="229" t="s">
        <v>577</v>
      </c>
      <c r="F333" s="230">
        <v>4639</v>
      </c>
      <c r="G333" s="312">
        <f t="shared" si="257"/>
        <v>1000</v>
      </c>
      <c r="H333" s="321">
        <v>1000</v>
      </c>
      <c r="I333" s="363"/>
      <c r="J333" s="275">
        <f t="shared" si="258"/>
        <v>0</v>
      </c>
      <c r="K333" s="280">
        <v>0</v>
      </c>
      <c r="L333" s="281">
        <v>0</v>
      </c>
      <c r="M333" s="312">
        <f t="shared" si="259"/>
        <v>0</v>
      </c>
      <c r="N333" s="280">
        <v>0</v>
      </c>
      <c r="O333" s="363">
        <v>0</v>
      </c>
      <c r="P333" s="216"/>
      <c r="Q333" s="216"/>
      <c r="R333" s="216"/>
      <c r="S333" s="312">
        <f t="shared" si="260"/>
        <v>0</v>
      </c>
      <c r="T333" s="280">
        <v>0</v>
      </c>
      <c r="U333" s="313">
        <v>0</v>
      </c>
      <c r="V333" s="273">
        <f t="shared" si="261"/>
        <v>0</v>
      </c>
      <c r="W333" s="3">
        <v>0</v>
      </c>
      <c r="X333" s="279">
        <v>0</v>
      </c>
      <c r="Y333" s="235"/>
    </row>
    <row r="334" spans="1:25" ht="24" customHeight="1" thickBot="1" x14ac:dyDescent="0.3">
      <c r="A334" s="248"/>
      <c r="B334" s="293"/>
      <c r="C334" s="249"/>
      <c r="D334" s="250"/>
      <c r="E334" s="229" t="s">
        <v>547</v>
      </c>
      <c r="F334" s="230">
        <v>5113</v>
      </c>
      <c r="G334" s="312">
        <f>SUM(H334:I334)</f>
        <v>45327</v>
      </c>
      <c r="H334" s="321"/>
      <c r="I334" s="363">
        <v>45327</v>
      </c>
      <c r="J334" s="275">
        <f t="shared" si="258"/>
        <v>12504.6</v>
      </c>
      <c r="K334" s="321"/>
      <c r="L334" s="281">
        <v>12504.6</v>
      </c>
      <c r="M334" s="312">
        <f t="shared" si="259"/>
        <v>0</v>
      </c>
      <c r="N334" s="321">
        <v>0</v>
      </c>
      <c r="O334" s="363">
        <v>0</v>
      </c>
      <c r="P334" s="216"/>
      <c r="Q334" s="216"/>
      <c r="R334" s="216"/>
      <c r="S334" s="312">
        <f t="shared" si="260"/>
        <v>50000</v>
      </c>
      <c r="T334" s="321"/>
      <c r="U334" s="313">
        <v>50000</v>
      </c>
      <c r="V334" s="273">
        <f t="shared" si="261"/>
        <v>0</v>
      </c>
      <c r="W334" s="320"/>
      <c r="X334" s="279">
        <v>0</v>
      </c>
      <c r="Y334" s="235"/>
    </row>
    <row r="335" spans="1:25" ht="24" customHeight="1" thickBot="1" x14ac:dyDescent="0.3">
      <c r="A335" s="248"/>
      <c r="B335" s="293"/>
      <c r="C335" s="249"/>
      <c r="D335" s="250"/>
      <c r="E335" s="229" t="s">
        <v>601</v>
      </c>
      <c r="F335" s="230">
        <v>5122</v>
      </c>
      <c r="G335" s="312">
        <f>SUM(H335:I335)</f>
        <v>16743</v>
      </c>
      <c r="H335" s="321"/>
      <c r="I335" s="363">
        <v>16743</v>
      </c>
      <c r="J335" s="275">
        <f t="shared" si="258"/>
        <v>0</v>
      </c>
      <c r="K335" s="321"/>
      <c r="L335" s="281">
        <v>0</v>
      </c>
      <c r="M335" s="275">
        <f t="shared" si="259"/>
        <v>0</v>
      </c>
      <c r="N335" s="321"/>
      <c r="O335" s="363"/>
      <c r="P335" s="216"/>
      <c r="Q335" s="216"/>
      <c r="R335" s="216"/>
      <c r="S335" s="275">
        <f t="shared" si="260"/>
        <v>0</v>
      </c>
      <c r="T335" s="321"/>
      <c r="U335" s="313"/>
      <c r="V335" s="275">
        <f t="shared" si="261"/>
        <v>0</v>
      </c>
      <c r="W335" s="320"/>
      <c r="X335" s="279"/>
      <c r="Y335" s="235"/>
    </row>
    <row r="336" spans="1:25" ht="24" customHeight="1" thickBot="1" x14ac:dyDescent="0.3">
      <c r="A336" s="248"/>
      <c r="B336" s="293"/>
      <c r="C336" s="249"/>
      <c r="D336" s="250"/>
      <c r="E336" s="229" t="s">
        <v>556</v>
      </c>
      <c r="F336" s="230">
        <v>5112</v>
      </c>
      <c r="G336" s="312"/>
      <c r="H336" s="321"/>
      <c r="I336" s="363"/>
      <c r="J336" s="275">
        <f t="shared" si="258"/>
        <v>20136.099999999999</v>
      </c>
      <c r="K336" s="321"/>
      <c r="L336" s="281">
        <v>20136.099999999999</v>
      </c>
      <c r="M336" s="312"/>
      <c r="N336" s="321"/>
      <c r="O336" s="363"/>
      <c r="P336" s="216"/>
      <c r="Q336" s="216"/>
      <c r="R336" s="216"/>
      <c r="S336" s="275"/>
      <c r="T336" s="321"/>
      <c r="U336" s="313"/>
      <c r="V336" s="275"/>
      <c r="W336" s="320"/>
      <c r="X336" s="279"/>
      <c r="Y336" s="235"/>
    </row>
    <row r="337" spans="1:25" ht="16.5" thickBot="1" x14ac:dyDescent="0.3">
      <c r="A337" s="248">
        <v>2824</v>
      </c>
      <c r="B337" s="293" t="s">
        <v>217</v>
      </c>
      <c r="C337" s="249">
        <v>2</v>
      </c>
      <c r="D337" s="250">
        <v>4</v>
      </c>
      <c r="E337" s="229" t="s">
        <v>223</v>
      </c>
      <c r="F337" s="230"/>
      <c r="G337" s="312">
        <f t="shared" ref="G337:G342" si="265">SUM(H337:I337)</f>
        <v>18685</v>
      </c>
      <c r="H337" s="262">
        <v>18685</v>
      </c>
      <c r="I337" s="261">
        <v>0</v>
      </c>
      <c r="J337" s="275">
        <f t="shared" ref="J337:J344" si="266">SUM(K337:L337)</f>
        <v>24000</v>
      </c>
      <c r="K337" s="262">
        <f>SUM(K338:K339)</f>
        <v>24000</v>
      </c>
      <c r="L337" s="417">
        <f>SUM(L338:L339)</f>
        <v>0</v>
      </c>
      <c r="M337" s="312">
        <f t="shared" ref="M337:M344" si="267">SUM(N337:O337)</f>
        <v>24000</v>
      </c>
      <c r="N337" s="262">
        <f>SUM(N338:N339)</f>
        <v>24000</v>
      </c>
      <c r="O337" s="261">
        <f>SUM(O338:O339)</f>
        <v>0</v>
      </c>
      <c r="P337" s="216">
        <f t="shared" si="233"/>
        <v>0</v>
      </c>
      <c r="Q337" s="216">
        <f t="shared" si="234"/>
        <v>0</v>
      </c>
      <c r="R337" s="216">
        <f t="shared" si="235"/>
        <v>0</v>
      </c>
      <c r="S337" s="275">
        <f t="shared" ref="S337:S344" si="268">SUM(T337:U337)</f>
        <v>24000</v>
      </c>
      <c r="T337" s="262">
        <f>SUM(T338:T339)</f>
        <v>24000</v>
      </c>
      <c r="U337" s="261">
        <f>SUM(U338:U339)</f>
        <v>0</v>
      </c>
      <c r="V337" s="277">
        <f t="shared" ref="V337:V344" si="269">SUM(W337:X337)</f>
        <v>24000</v>
      </c>
      <c r="W337" s="95">
        <f>SUM(W338:W339)</f>
        <v>24000</v>
      </c>
      <c r="X337" s="96">
        <f>SUM(X338:X339)</f>
        <v>0</v>
      </c>
      <c r="Y337" s="235"/>
    </row>
    <row r="338" spans="1:25" ht="16.5" thickBot="1" x14ac:dyDescent="0.3">
      <c r="A338" s="248"/>
      <c r="B338" s="293"/>
      <c r="C338" s="249"/>
      <c r="D338" s="250"/>
      <c r="E338" s="300" t="s">
        <v>465</v>
      </c>
      <c r="F338" s="301" t="s">
        <v>252</v>
      </c>
      <c r="G338" s="312">
        <f t="shared" si="265"/>
        <v>13380</v>
      </c>
      <c r="H338" s="262">
        <v>13380</v>
      </c>
      <c r="I338" s="233"/>
      <c r="J338" s="275">
        <f t="shared" si="266"/>
        <v>16000</v>
      </c>
      <c r="K338" s="262">
        <v>16000</v>
      </c>
      <c r="L338" s="375">
        <v>0</v>
      </c>
      <c r="M338" s="312">
        <f t="shared" si="267"/>
        <v>16000</v>
      </c>
      <c r="N338" s="262">
        <v>16000</v>
      </c>
      <c r="O338" s="233">
        <v>0</v>
      </c>
      <c r="P338" s="216">
        <f t="shared" si="233"/>
        <v>0</v>
      </c>
      <c r="Q338" s="216">
        <f t="shared" si="234"/>
        <v>0</v>
      </c>
      <c r="R338" s="216">
        <f t="shared" si="235"/>
        <v>0</v>
      </c>
      <c r="S338" s="275">
        <f t="shared" si="268"/>
        <v>16000</v>
      </c>
      <c r="T338" s="262">
        <v>16000</v>
      </c>
      <c r="U338" s="233">
        <v>0</v>
      </c>
      <c r="V338" s="277">
        <f t="shared" si="269"/>
        <v>16000</v>
      </c>
      <c r="W338" s="95">
        <v>16000</v>
      </c>
      <c r="X338" s="231">
        <v>0</v>
      </c>
      <c r="Y338" s="235"/>
    </row>
    <row r="339" spans="1:25" ht="16.5" thickBot="1" x14ac:dyDescent="0.3">
      <c r="A339" s="248"/>
      <c r="B339" s="293"/>
      <c r="C339" s="249"/>
      <c r="D339" s="250"/>
      <c r="E339" s="300" t="s">
        <v>463</v>
      </c>
      <c r="F339" s="301" t="s">
        <v>464</v>
      </c>
      <c r="G339" s="312">
        <f t="shared" si="265"/>
        <v>5305</v>
      </c>
      <c r="H339" s="262">
        <v>5305</v>
      </c>
      <c r="I339" s="233"/>
      <c r="J339" s="275">
        <f t="shared" si="266"/>
        <v>8000</v>
      </c>
      <c r="K339" s="262">
        <v>8000</v>
      </c>
      <c r="L339" s="375">
        <v>0</v>
      </c>
      <c r="M339" s="312">
        <f t="shared" si="267"/>
        <v>8000</v>
      </c>
      <c r="N339" s="262">
        <v>8000</v>
      </c>
      <c r="O339" s="233">
        <v>0</v>
      </c>
      <c r="P339" s="216">
        <f t="shared" si="233"/>
        <v>0</v>
      </c>
      <c r="Q339" s="216">
        <f t="shared" si="234"/>
        <v>0</v>
      </c>
      <c r="R339" s="216">
        <f t="shared" si="235"/>
        <v>0</v>
      </c>
      <c r="S339" s="275">
        <f t="shared" si="268"/>
        <v>8000</v>
      </c>
      <c r="T339" s="262">
        <v>8000</v>
      </c>
      <c r="U339" s="233">
        <v>0</v>
      </c>
      <c r="V339" s="277">
        <f t="shared" si="269"/>
        <v>8000</v>
      </c>
      <c r="W339" s="95">
        <v>8000</v>
      </c>
      <c r="X339" s="231">
        <v>0</v>
      </c>
      <c r="Y339" s="235"/>
    </row>
    <row r="340" spans="1:25" ht="16.5" thickBot="1" x14ac:dyDescent="0.3">
      <c r="A340" s="248">
        <v>2825</v>
      </c>
      <c r="B340" s="293" t="s">
        <v>217</v>
      </c>
      <c r="C340" s="249">
        <v>2</v>
      </c>
      <c r="D340" s="250">
        <v>5</v>
      </c>
      <c r="E340" s="229" t="s">
        <v>224</v>
      </c>
      <c r="F340" s="230"/>
      <c r="G340" s="312">
        <f t="shared" si="265"/>
        <v>0</v>
      </c>
      <c r="H340" s="272"/>
      <c r="I340" s="354"/>
      <c r="J340" s="275">
        <f t="shared" si="266"/>
        <v>0</v>
      </c>
      <c r="K340" s="272"/>
      <c r="L340" s="420"/>
      <c r="M340" s="312">
        <f t="shared" si="267"/>
        <v>0</v>
      </c>
      <c r="N340" s="272"/>
      <c r="O340" s="354"/>
      <c r="P340" s="216">
        <f t="shared" si="233"/>
        <v>0</v>
      </c>
      <c r="Q340" s="216">
        <f t="shared" si="234"/>
        <v>0</v>
      </c>
      <c r="R340" s="216">
        <f t="shared" si="235"/>
        <v>0</v>
      </c>
      <c r="S340" s="275">
        <f t="shared" si="268"/>
        <v>0</v>
      </c>
      <c r="T340" s="272"/>
      <c r="U340" s="354"/>
      <c r="V340" s="277">
        <f t="shared" si="269"/>
        <v>0</v>
      </c>
      <c r="W340" s="242"/>
      <c r="X340" s="243"/>
      <c r="Y340" s="235"/>
    </row>
    <row r="341" spans="1:25" ht="16.5" thickBot="1" x14ac:dyDescent="0.3">
      <c r="A341" s="248">
        <v>2826</v>
      </c>
      <c r="B341" s="293" t="s">
        <v>217</v>
      </c>
      <c r="C341" s="249">
        <v>2</v>
      </c>
      <c r="D341" s="250">
        <v>6</v>
      </c>
      <c r="E341" s="229" t="s">
        <v>425</v>
      </c>
      <c r="F341" s="230"/>
      <c r="G341" s="312">
        <f t="shared" si="265"/>
        <v>0</v>
      </c>
      <c r="H341" s="262"/>
      <c r="I341" s="233"/>
      <c r="J341" s="275">
        <f t="shared" si="266"/>
        <v>0</v>
      </c>
      <c r="K341" s="262"/>
      <c r="L341" s="375"/>
      <c r="M341" s="312">
        <f t="shared" si="267"/>
        <v>0</v>
      </c>
      <c r="N341" s="262"/>
      <c r="O341" s="233"/>
      <c r="P341" s="216">
        <f t="shared" si="233"/>
        <v>0</v>
      </c>
      <c r="Q341" s="216">
        <f t="shared" si="234"/>
        <v>0</v>
      </c>
      <c r="R341" s="216">
        <f t="shared" si="235"/>
        <v>0</v>
      </c>
      <c r="S341" s="275">
        <f t="shared" si="268"/>
        <v>0</v>
      </c>
      <c r="T341" s="262"/>
      <c r="U341" s="233"/>
      <c r="V341" s="277">
        <f t="shared" si="269"/>
        <v>0</v>
      </c>
      <c r="W341" s="95"/>
      <c r="X341" s="231"/>
      <c r="Y341" s="235"/>
    </row>
    <row r="342" spans="1:25" ht="21.75" thickBot="1" x14ac:dyDescent="0.3">
      <c r="A342" s="248">
        <v>2827</v>
      </c>
      <c r="B342" s="293" t="s">
        <v>217</v>
      </c>
      <c r="C342" s="249">
        <v>2</v>
      </c>
      <c r="D342" s="250">
        <v>7</v>
      </c>
      <c r="E342" s="229" t="s">
        <v>426</v>
      </c>
      <c r="F342" s="230"/>
      <c r="G342" s="312">
        <f t="shared" si="265"/>
        <v>0</v>
      </c>
      <c r="H342" s="262"/>
      <c r="I342" s="261"/>
      <c r="J342" s="275">
        <f t="shared" si="266"/>
        <v>0</v>
      </c>
      <c r="K342" s="262">
        <f>SUM(K343:K344)</f>
        <v>0</v>
      </c>
      <c r="L342" s="262">
        <f>SUM(L343:L344)</f>
        <v>0</v>
      </c>
      <c r="M342" s="312">
        <f t="shared" si="267"/>
        <v>0</v>
      </c>
      <c r="N342" s="262">
        <f>SUM(N343:N344)</f>
        <v>0</v>
      </c>
      <c r="O342" s="262">
        <f>SUM(O343:O344)</f>
        <v>0</v>
      </c>
      <c r="P342" s="262">
        <f>SUM(P343:P344)</f>
        <v>0</v>
      </c>
      <c r="Q342" s="262">
        <f>SUM(Q343:Q344)</f>
        <v>0</v>
      </c>
      <c r="R342" s="262">
        <f>SUM(R343:R344)</f>
        <v>0</v>
      </c>
      <c r="S342" s="312">
        <f t="shared" si="268"/>
        <v>0</v>
      </c>
      <c r="T342" s="262">
        <f>SUM(T343:T344)</f>
        <v>0</v>
      </c>
      <c r="U342" s="262">
        <f>SUM(U343:U344)</f>
        <v>0</v>
      </c>
      <c r="V342" s="273">
        <f t="shared" si="269"/>
        <v>0</v>
      </c>
      <c r="W342" s="95">
        <f>SUM(W343:W344)</f>
        <v>0</v>
      </c>
      <c r="X342" s="95">
        <f>SUM(X343:X344)</f>
        <v>0</v>
      </c>
      <c r="Y342" s="235"/>
    </row>
    <row r="343" spans="1:25" ht="16.5" thickBot="1" x14ac:dyDescent="0.3">
      <c r="A343" s="248"/>
      <c r="B343" s="293"/>
      <c r="C343" s="249"/>
      <c r="D343" s="250"/>
      <c r="E343" s="229" t="s">
        <v>553</v>
      </c>
      <c r="F343" s="230">
        <v>4213</v>
      </c>
      <c r="G343" s="359"/>
      <c r="H343" s="262"/>
      <c r="I343" s="261"/>
      <c r="J343" s="275">
        <f t="shared" si="266"/>
        <v>0</v>
      </c>
      <c r="K343" s="262">
        <v>0</v>
      </c>
      <c r="L343" s="417">
        <v>0</v>
      </c>
      <c r="M343" s="312">
        <f t="shared" si="267"/>
        <v>0</v>
      </c>
      <c r="N343" s="262">
        <v>0</v>
      </c>
      <c r="O343" s="261"/>
      <c r="P343" s="216"/>
      <c r="Q343" s="216"/>
      <c r="R343" s="216"/>
      <c r="S343" s="312">
        <f t="shared" si="268"/>
        <v>0</v>
      </c>
      <c r="T343" s="262">
        <v>0</v>
      </c>
      <c r="U343" s="261"/>
      <c r="V343" s="273">
        <f t="shared" si="269"/>
        <v>0</v>
      </c>
      <c r="W343" s="95">
        <v>0</v>
      </c>
      <c r="X343" s="96"/>
      <c r="Y343" s="235"/>
    </row>
    <row r="344" spans="1:25" ht="21.75" thickBot="1" x14ac:dyDescent="0.3">
      <c r="A344" s="248"/>
      <c r="B344" s="293"/>
      <c r="C344" s="249"/>
      <c r="D344" s="250"/>
      <c r="E344" s="229" t="s">
        <v>570</v>
      </c>
      <c r="F344" s="230">
        <v>4251</v>
      </c>
      <c r="G344" s="359"/>
      <c r="H344" s="262"/>
      <c r="I344" s="261"/>
      <c r="J344" s="275">
        <f t="shared" si="266"/>
        <v>0</v>
      </c>
      <c r="K344" s="262">
        <v>0</v>
      </c>
      <c r="L344" s="417">
        <v>0</v>
      </c>
      <c r="M344" s="312">
        <f t="shared" si="267"/>
        <v>0</v>
      </c>
      <c r="N344" s="262">
        <v>0</v>
      </c>
      <c r="O344" s="261"/>
      <c r="P344" s="216"/>
      <c r="Q344" s="216"/>
      <c r="R344" s="216"/>
      <c r="S344" s="312">
        <f t="shared" si="268"/>
        <v>0</v>
      </c>
      <c r="T344" s="262">
        <v>0</v>
      </c>
      <c r="U344" s="261"/>
      <c r="V344" s="273">
        <f t="shared" si="269"/>
        <v>0</v>
      </c>
      <c r="W344" s="95">
        <v>0</v>
      </c>
      <c r="X344" s="96"/>
      <c r="Y344" s="235"/>
    </row>
    <row r="345" spans="1:25" ht="36.75" customHeight="1" x14ac:dyDescent="0.25">
      <c r="A345" s="236">
        <v>2830</v>
      </c>
      <c r="B345" s="294" t="s">
        <v>217</v>
      </c>
      <c r="C345" s="238">
        <v>3</v>
      </c>
      <c r="D345" s="239">
        <v>0</v>
      </c>
      <c r="E345" s="240" t="s">
        <v>427</v>
      </c>
      <c r="F345" s="212"/>
      <c r="G345" s="353">
        <f>SUM(H345:I345)</f>
        <v>0</v>
      </c>
      <c r="H345" s="272">
        <f>SUM(H348+H347+H350)</f>
        <v>0</v>
      </c>
      <c r="I345" s="354">
        <f>SUM(I348+I347+I350)</f>
        <v>0</v>
      </c>
      <c r="J345" s="414">
        <f>SUM(K345:L345)</f>
        <v>0</v>
      </c>
      <c r="K345" s="272">
        <f>SUM(K348+K347+K350)</f>
        <v>0</v>
      </c>
      <c r="L345" s="420">
        <f>SUM(L348+L347+L350)</f>
        <v>0</v>
      </c>
      <c r="M345" s="353">
        <f>SUM(N345:O345)</f>
        <v>0</v>
      </c>
      <c r="N345" s="272">
        <f>SUM(N348+N347+N350)</f>
        <v>0</v>
      </c>
      <c r="O345" s="354">
        <f>SUM(O348+O347+O350)</f>
        <v>0</v>
      </c>
      <c r="P345" s="216">
        <f t="shared" si="233"/>
        <v>0</v>
      </c>
      <c r="Q345" s="216">
        <f t="shared" si="234"/>
        <v>0</v>
      </c>
      <c r="R345" s="216">
        <f t="shared" si="235"/>
        <v>0</v>
      </c>
      <c r="S345" s="414">
        <f>SUM(T345:U345)</f>
        <v>0</v>
      </c>
      <c r="T345" s="272">
        <f>SUM(T348+T347+T350)</f>
        <v>0</v>
      </c>
      <c r="U345" s="272">
        <f>SUM(U348+U347+U350)</f>
        <v>0</v>
      </c>
      <c r="V345" s="245">
        <f>SUM(W345:X345)</f>
        <v>0</v>
      </c>
      <c r="W345" s="242">
        <f>SUM(W348+W347+W350)</f>
        <v>0</v>
      </c>
      <c r="X345" s="242">
        <f>SUM(X348+X347+X350)</f>
        <v>0</v>
      </c>
      <c r="Y345" s="235"/>
    </row>
    <row r="346" spans="1:25" s="247" customFormat="1" ht="15" customHeight="1" x14ac:dyDescent="0.25">
      <c r="A346" s="248"/>
      <c r="B346" s="220"/>
      <c r="C346" s="249"/>
      <c r="D346" s="250"/>
      <c r="E346" s="229" t="s">
        <v>189</v>
      </c>
      <c r="F346" s="230"/>
      <c r="G346" s="260"/>
      <c r="H346" s="262"/>
      <c r="I346" s="233"/>
      <c r="J346" s="411"/>
      <c r="K346" s="262"/>
      <c r="L346" s="375"/>
      <c r="M346" s="260"/>
      <c r="N346" s="262"/>
      <c r="O346" s="233"/>
      <c r="P346" s="216"/>
      <c r="Q346" s="216"/>
      <c r="R346" s="216"/>
      <c r="S346" s="411"/>
      <c r="T346" s="262"/>
      <c r="U346" s="233"/>
      <c r="V346" s="234"/>
      <c r="W346" s="95"/>
      <c r="X346" s="231"/>
      <c r="Y346" s="246"/>
    </row>
    <row r="347" spans="1:25" ht="19.5" customHeight="1" thickBot="1" x14ac:dyDescent="0.3">
      <c r="A347" s="248">
        <v>2831</v>
      </c>
      <c r="B347" s="293" t="s">
        <v>217</v>
      </c>
      <c r="C347" s="249">
        <v>3</v>
      </c>
      <c r="D347" s="250">
        <v>1</v>
      </c>
      <c r="E347" s="229" t="s">
        <v>428</v>
      </c>
      <c r="F347" s="230"/>
      <c r="G347" s="312">
        <f>SUM(H347:I347)</f>
        <v>0</v>
      </c>
      <c r="H347" s="262"/>
      <c r="I347" s="233"/>
      <c r="J347" s="275">
        <f>SUM(K347:L347)</f>
        <v>0</v>
      </c>
      <c r="K347" s="262"/>
      <c r="L347" s="375"/>
      <c r="M347" s="312">
        <f>SUM(N347:O347)</f>
        <v>0</v>
      </c>
      <c r="N347" s="262"/>
      <c r="O347" s="233"/>
      <c r="P347" s="216">
        <f t="shared" si="233"/>
        <v>0</v>
      </c>
      <c r="Q347" s="216">
        <f t="shared" si="234"/>
        <v>0</v>
      </c>
      <c r="R347" s="216">
        <f t="shared" si="235"/>
        <v>0</v>
      </c>
      <c r="S347" s="275">
        <f>SUM(T347:U347)</f>
        <v>0</v>
      </c>
      <c r="T347" s="262"/>
      <c r="U347" s="233"/>
      <c r="V347" s="277">
        <f>SUM(W347:X347)</f>
        <v>0</v>
      </c>
      <c r="W347" s="95"/>
      <c r="X347" s="231"/>
      <c r="Y347" s="235"/>
    </row>
    <row r="348" spans="1:25" ht="16.5" thickBot="1" x14ac:dyDescent="0.3">
      <c r="A348" s="248">
        <v>2832</v>
      </c>
      <c r="B348" s="293" t="s">
        <v>217</v>
      </c>
      <c r="C348" s="249">
        <v>3</v>
      </c>
      <c r="D348" s="250">
        <v>2</v>
      </c>
      <c r="E348" s="229" t="s">
        <v>429</v>
      </c>
      <c r="F348" s="230"/>
      <c r="G348" s="312">
        <f>SUM(H348:I348)</f>
        <v>0</v>
      </c>
      <c r="H348" s="262">
        <f t="shared" ref="H348:L348" si="270">H349</f>
        <v>0</v>
      </c>
      <c r="I348" s="261">
        <f t="shared" si="270"/>
        <v>0</v>
      </c>
      <c r="J348" s="275">
        <f>SUM(K348:L348)</f>
        <v>0</v>
      </c>
      <c r="K348" s="262">
        <f t="shared" si="270"/>
        <v>0</v>
      </c>
      <c r="L348" s="417">
        <f t="shared" si="270"/>
        <v>0</v>
      </c>
      <c r="M348" s="312">
        <f>SUM(N348:O348)</f>
        <v>0</v>
      </c>
      <c r="N348" s="262">
        <f>N349</f>
        <v>0</v>
      </c>
      <c r="O348" s="261">
        <f>O349</f>
        <v>0</v>
      </c>
      <c r="P348" s="216">
        <f t="shared" si="233"/>
        <v>0</v>
      </c>
      <c r="Q348" s="216">
        <f t="shared" si="234"/>
        <v>0</v>
      </c>
      <c r="R348" s="216">
        <f t="shared" si="235"/>
        <v>0</v>
      </c>
      <c r="S348" s="275">
        <f>SUM(T348:U348)</f>
        <v>0</v>
      </c>
      <c r="T348" s="262">
        <f>T349</f>
        <v>0</v>
      </c>
      <c r="U348" s="261">
        <f>U349</f>
        <v>0</v>
      </c>
      <c r="V348" s="277">
        <f>SUM(W348:X348)</f>
        <v>0</v>
      </c>
      <c r="W348" s="95">
        <f>W349</f>
        <v>0</v>
      </c>
      <c r="X348" s="96">
        <f>X349</f>
        <v>0</v>
      </c>
      <c r="Y348" s="235"/>
    </row>
    <row r="349" spans="1:25" ht="16.5" thickBot="1" x14ac:dyDescent="0.3">
      <c r="A349" s="248"/>
      <c r="B349" s="293"/>
      <c r="C349" s="249"/>
      <c r="D349" s="250"/>
      <c r="E349" s="322"/>
      <c r="F349" s="229">
        <v>4819</v>
      </c>
      <c r="G349" s="312">
        <f>SUM(H349:I349)</f>
        <v>0</v>
      </c>
      <c r="H349" s="262"/>
      <c r="I349" s="233"/>
      <c r="J349" s="275">
        <f>SUM(K349:L349)</f>
        <v>0</v>
      </c>
      <c r="K349" s="262"/>
      <c r="L349" s="375">
        <v>0</v>
      </c>
      <c r="M349" s="312">
        <f>SUM(N349:O349)</f>
        <v>0</v>
      </c>
      <c r="N349" s="262"/>
      <c r="O349" s="233">
        <v>0</v>
      </c>
      <c r="P349" s="216">
        <f t="shared" si="233"/>
        <v>0</v>
      </c>
      <c r="Q349" s="216">
        <f t="shared" si="234"/>
        <v>0</v>
      </c>
      <c r="R349" s="216">
        <f t="shared" si="235"/>
        <v>0</v>
      </c>
      <c r="S349" s="275">
        <f>SUM(T349:U349)</f>
        <v>0</v>
      </c>
      <c r="T349" s="262"/>
      <c r="U349" s="233">
        <v>0</v>
      </c>
      <c r="V349" s="277">
        <f>SUM(W349:X349)</f>
        <v>0</v>
      </c>
      <c r="W349" s="95"/>
      <c r="X349" s="231">
        <v>0</v>
      </c>
      <c r="Y349" s="235"/>
    </row>
    <row r="350" spans="1:25" ht="18.75" customHeight="1" thickBot="1" x14ac:dyDescent="0.3">
      <c r="A350" s="248">
        <v>2833</v>
      </c>
      <c r="B350" s="293" t="s">
        <v>217</v>
      </c>
      <c r="C350" s="249">
        <v>3</v>
      </c>
      <c r="D350" s="250">
        <v>3</v>
      </c>
      <c r="E350" s="229" t="s">
        <v>430</v>
      </c>
      <c r="F350" s="230"/>
      <c r="G350" s="312">
        <f>SUM(H350:I350)</f>
        <v>0</v>
      </c>
      <c r="H350" s="262"/>
      <c r="I350" s="233"/>
      <c r="J350" s="275">
        <f>SUM(K350:L350)</f>
        <v>0</v>
      </c>
      <c r="K350" s="262"/>
      <c r="L350" s="375"/>
      <c r="M350" s="312">
        <f>SUM(N350:O350)</f>
        <v>0</v>
      </c>
      <c r="N350" s="262"/>
      <c r="O350" s="233"/>
      <c r="P350" s="216">
        <f t="shared" si="233"/>
        <v>0</v>
      </c>
      <c r="Q350" s="216">
        <f t="shared" si="234"/>
        <v>0</v>
      </c>
      <c r="R350" s="216">
        <f t="shared" si="235"/>
        <v>0</v>
      </c>
      <c r="S350" s="275">
        <f>SUM(T350:U350)</f>
        <v>0</v>
      </c>
      <c r="T350" s="262"/>
      <c r="U350" s="233"/>
      <c r="V350" s="277">
        <f>SUM(W350:X350)</f>
        <v>0</v>
      </c>
      <c r="W350" s="95"/>
      <c r="X350" s="231"/>
      <c r="Y350" s="235"/>
    </row>
    <row r="351" spans="1:25" ht="25.5" customHeight="1" x14ac:dyDescent="0.25">
      <c r="A351" s="236">
        <v>2840</v>
      </c>
      <c r="B351" s="294" t="s">
        <v>217</v>
      </c>
      <c r="C351" s="238">
        <v>4</v>
      </c>
      <c r="D351" s="239">
        <v>0</v>
      </c>
      <c r="E351" s="240" t="s">
        <v>226</v>
      </c>
      <c r="F351" s="212"/>
      <c r="G351" s="353">
        <f t="shared" ref="G351:O351" si="271">SUM(G353:G355)</f>
        <v>0</v>
      </c>
      <c r="H351" s="272">
        <f t="shared" si="271"/>
        <v>0</v>
      </c>
      <c r="I351" s="244">
        <f t="shared" si="271"/>
        <v>0</v>
      </c>
      <c r="J351" s="414">
        <f t="shared" si="271"/>
        <v>0</v>
      </c>
      <c r="K351" s="272">
        <f t="shared" si="271"/>
        <v>0</v>
      </c>
      <c r="L351" s="415">
        <f t="shared" si="271"/>
        <v>0</v>
      </c>
      <c r="M351" s="353">
        <f t="shared" si="271"/>
        <v>0</v>
      </c>
      <c r="N351" s="272">
        <f t="shared" si="271"/>
        <v>0</v>
      </c>
      <c r="O351" s="244">
        <f t="shared" si="271"/>
        <v>0</v>
      </c>
      <c r="P351" s="216">
        <f t="shared" si="233"/>
        <v>0</v>
      </c>
      <c r="Q351" s="216">
        <f t="shared" si="234"/>
        <v>0</v>
      </c>
      <c r="R351" s="216">
        <f t="shared" si="235"/>
        <v>0</v>
      </c>
      <c r="S351" s="414">
        <f t="shared" ref="S351:U351" si="272">SUM(S353:S355)</f>
        <v>0</v>
      </c>
      <c r="T351" s="272">
        <f t="shared" si="272"/>
        <v>0</v>
      </c>
      <c r="U351" s="244">
        <f t="shared" si="272"/>
        <v>0</v>
      </c>
      <c r="V351" s="245">
        <f t="shared" ref="V351:X351" si="273">SUM(V353:V355)</f>
        <v>0</v>
      </c>
      <c r="W351" s="242">
        <f t="shared" si="273"/>
        <v>0</v>
      </c>
      <c r="X351" s="271">
        <f t="shared" si="273"/>
        <v>0</v>
      </c>
      <c r="Y351" s="235"/>
    </row>
    <row r="352" spans="1:25" s="247" customFormat="1" ht="15.75" customHeight="1" x14ac:dyDescent="0.25">
      <c r="A352" s="248"/>
      <c r="B352" s="220"/>
      <c r="C352" s="249"/>
      <c r="D352" s="250"/>
      <c r="E352" s="229" t="s">
        <v>189</v>
      </c>
      <c r="F352" s="230"/>
      <c r="G352" s="260"/>
      <c r="H352" s="262"/>
      <c r="I352" s="233"/>
      <c r="J352" s="411"/>
      <c r="K352" s="262"/>
      <c r="L352" s="375"/>
      <c r="M352" s="260"/>
      <c r="N352" s="262"/>
      <c r="O352" s="233"/>
      <c r="P352" s="216"/>
      <c r="Q352" s="216"/>
      <c r="R352" s="216"/>
      <c r="S352" s="411"/>
      <c r="T352" s="262"/>
      <c r="U352" s="233"/>
      <c r="V352" s="234"/>
      <c r="W352" s="95"/>
      <c r="X352" s="231"/>
      <c r="Y352" s="246"/>
    </row>
    <row r="353" spans="1:25" ht="19.5" customHeight="1" thickBot="1" x14ac:dyDescent="0.3">
      <c r="A353" s="248">
        <v>2841</v>
      </c>
      <c r="B353" s="293" t="s">
        <v>217</v>
      </c>
      <c r="C353" s="249">
        <v>4</v>
      </c>
      <c r="D353" s="250">
        <v>1</v>
      </c>
      <c r="E353" s="229" t="s">
        <v>225</v>
      </c>
      <c r="F353" s="230"/>
      <c r="G353" s="312">
        <f>SUM(H353:I353)</f>
        <v>0</v>
      </c>
      <c r="H353" s="262"/>
      <c r="I353" s="233"/>
      <c r="J353" s="275">
        <f>SUM(K353:L353)</f>
        <v>0</v>
      </c>
      <c r="K353" s="262"/>
      <c r="L353" s="375"/>
      <c r="M353" s="312">
        <f>SUM(N353:O353)</f>
        <v>0</v>
      </c>
      <c r="N353" s="262"/>
      <c r="O353" s="233"/>
      <c r="P353" s="216">
        <f t="shared" si="233"/>
        <v>0</v>
      </c>
      <c r="Q353" s="216">
        <f t="shared" si="234"/>
        <v>0</v>
      </c>
      <c r="R353" s="216">
        <f t="shared" si="235"/>
        <v>0</v>
      </c>
      <c r="S353" s="275">
        <f>SUM(T353:U353)</f>
        <v>0</v>
      </c>
      <c r="T353" s="262"/>
      <c r="U353" s="233"/>
      <c r="V353" s="277">
        <f>SUM(W353:X353)</f>
        <v>0</v>
      </c>
      <c r="W353" s="95"/>
      <c r="X353" s="231"/>
      <c r="Y353" s="235"/>
    </row>
    <row r="354" spans="1:25" ht="36" customHeight="1" thickBot="1" x14ac:dyDescent="0.3">
      <c r="A354" s="248">
        <v>2842</v>
      </c>
      <c r="B354" s="293" t="s">
        <v>217</v>
      </c>
      <c r="C354" s="249">
        <v>4</v>
      </c>
      <c r="D354" s="250">
        <v>2</v>
      </c>
      <c r="E354" s="229" t="s">
        <v>431</v>
      </c>
      <c r="F354" s="230"/>
      <c r="G354" s="312">
        <f>SUM(H354:I354)</f>
        <v>0</v>
      </c>
      <c r="H354" s="262"/>
      <c r="I354" s="233"/>
      <c r="J354" s="275">
        <f>SUM(K354:L354)</f>
        <v>0</v>
      </c>
      <c r="K354" s="262"/>
      <c r="L354" s="375"/>
      <c r="M354" s="312">
        <f>SUM(N354:O354)</f>
        <v>0</v>
      </c>
      <c r="N354" s="262"/>
      <c r="O354" s="233"/>
      <c r="P354" s="216">
        <f t="shared" si="233"/>
        <v>0</v>
      </c>
      <c r="Q354" s="216">
        <f t="shared" si="234"/>
        <v>0</v>
      </c>
      <c r="R354" s="216">
        <f t="shared" si="235"/>
        <v>0</v>
      </c>
      <c r="S354" s="275">
        <f>SUM(T354:U354)</f>
        <v>0</v>
      </c>
      <c r="T354" s="262"/>
      <c r="U354" s="233"/>
      <c r="V354" s="277">
        <f>SUM(W354:X354)</f>
        <v>0</v>
      </c>
      <c r="W354" s="95"/>
      <c r="X354" s="231"/>
      <c r="Y354" s="235"/>
    </row>
    <row r="355" spans="1:25" ht="27" customHeight="1" thickBot="1" x14ac:dyDescent="0.3">
      <c r="A355" s="248">
        <v>2843</v>
      </c>
      <c r="B355" s="293" t="s">
        <v>217</v>
      </c>
      <c r="C355" s="249">
        <v>4</v>
      </c>
      <c r="D355" s="250">
        <v>3</v>
      </c>
      <c r="E355" s="229" t="s">
        <v>226</v>
      </c>
      <c r="F355" s="230"/>
      <c r="G355" s="312">
        <f>SUM(H355:I355)</f>
        <v>0</v>
      </c>
      <c r="H355" s="262"/>
      <c r="I355" s="233"/>
      <c r="J355" s="275">
        <f>SUM(K355:L355)</f>
        <v>0</v>
      </c>
      <c r="K355" s="262"/>
      <c r="L355" s="375"/>
      <c r="M355" s="312">
        <f>SUM(N355:O355)</f>
        <v>0</v>
      </c>
      <c r="N355" s="262"/>
      <c r="O355" s="233"/>
      <c r="P355" s="216">
        <f t="shared" si="233"/>
        <v>0</v>
      </c>
      <c r="Q355" s="216">
        <f t="shared" si="234"/>
        <v>0</v>
      </c>
      <c r="R355" s="216">
        <f t="shared" si="235"/>
        <v>0</v>
      </c>
      <c r="S355" s="275">
        <f>SUM(T355:U355)</f>
        <v>0</v>
      </c>
      <c r="T355" s="262"/>
      <c r="U355" s="233"/>
      <c r="V355" s="277">
        <f>SUM(W355:X355)</f>
        <v>0</v>
      </c>
      <c r="W355" s="95"/>
      <c r="X355" s="231"/>
      <c r="Y355" s="235"/>
    </row>
    <row r="356" spans="1:25" ht="36.75" customHeight="1" x14ac:dyDescent="0.25">
      <c r="A356" s="236">
        <v>2850</v>
      </c>
      <c r="B356" s="294" t="s">
        <v>217</v>
      </c>
      <c r="C356" s="238">
        <v>5</v>
      </c>
      <c r="D356" s="239">
        <v>0</v>
      </c>
      <c r="E356" s="323" t="s">
        <v>432</v>
      </c>
      <c r="F356" s="324"/>
      <c r="G356" s="353">
        <f t="shared" ref="G356:L356" si="274">SUM(G358)</f>
        <v>0</v>
      </c>
      <c r="H356" s="272">
        <f t="shared" si="274"/>
        <v>0</v>
      </c>
      <c r="I356" s="244">
        <f t="shared" si="274"/>
        <v>0</v>
      </c>
      <c r="J356" s="414">
        <f t="shared" si="274"/>
        <v>0</v>
      </c>
      <c r="K356" s="272">
        <f t="shared" si="274"/>
        <v>0</v>
      </c>
      <c r="L356" s="415">
        <f t="shared" si="274"/>
        <v>0</v>
      </c>
      <c r="M356" s="353">
        <f t="shared" ref="M356:O356" si="275">SUM(M358)</f>
        <v>0</v>
      </c>
      <c r="N356" s="272">
        <f t="shared" si="275"/>
        <v>0</v>
      </c>
      <c r="O356" s="244">
        <f t="shared" si="275"/>
        <v>0</v>
      </c>
      <c r="P356" s="216">
        <f t="shared" si="233"/>
        <v>0</v>
      </c>
      <c r="Q356" s="216">
        <f t="shared" si="234"/>
        <v>0</v>
      </c>
      <c r="R356" s="216">
        <f t="shared" si="235"/>
        <v>0</v>
      </c>
      <c r="S356" s="414">
        <f t="shared" ref="S356:U356" si="276">SUM(S358)</f>
        <v>0</v>
      </c>
      <c r="T356" s="272">
        <f t="shared" si="276"/>
        <v>0</v>
      </c>
      <c r="U356" s="244">
        <f t="shared" si="276"/>
        <v>0</v>
      </c>
      <c r="V356" s="245">
        <f t="shared" ref="V356:X356" si="277">SUM(V358)</f>
        <v>0</v>
      </c>
      <c r="W356" s="242">
        <f t="shared" si="277"/>
        <v>0</v>
      </c>
      <c r="X356" s="271">
        <f t="shared" si="277"/>
        <v>0</v>
      </c>
      <c r="Y356" s="235"/>
    </row>
    <row r="357" spans="1:25" s="247" customFormat="1" ht="18.75" customHeight="1" x14ac:dyDescent="0.25">
      <c r="A357" s="248"/>
      <c r="B357" s="220"/>
      <c r="C357" s="249"/>
      <c r="D357" s="250"/>
      <c r="E357" s="229" t="s">
        <v>189</v>
      </c>
      <c r="F357" s="230"/>
      <c r="G357" s="260"/>
      <c r="H357" s="262"/>
      <c r="I357" s="233"/>
      <c r="J357" s="411"/>
      <c r="K357" s="262"/>
      <c r="L357" s="375"/>
      <c r="M357" s="260"/>
      <c r="N357" s="262"/>
      <c r="O357" s="233"/>
      <c r="P357" s="216"/>
      <c r="Q357" s="216"/>
      <c r="R357" s="216"/>
      <c r="S357" s="411"/>
      <c r="T357" s="262"/>
      <c r="U357" s="233"/>
      <c r="V357" s="234"/>
      <c r="W357" s="95"/>
      <c r="X357" s="231"/>
      <c r="Y357" s="246"/>
    </row>
    <row r="358" spans="1:25" ht="24" customHeight="1" thickBot="1" x14ac:dyDescent="0.3">
      <c r="A358" s="248">
        <v>2851</v>
      </c>
      <c r="B358" s="293" t="s">
        <v>217</v>
      </c>
      <c r="C358" s="249">
        <v>5</v>
      </c>
      <c r="D358" s="250">
        <v>1</v>
      </c>
      <c r="E358" s="325" t="s">
        <v>432</v>
      </c>
      <c r="F358" s="217"/>
      <c r="G358" s="312">
        <f>SUM(H358:I358)</f>
        <v>0</v>
      </c>
      <c r="H358" s="276"/>
      <c r="I358" s="357"/>
      <c r="J358" s="275">
        <f>SUM(K358:L358)</f>
        <v>0</v>
      </c>
      <c r="K358" s="276"/>
      <c r="L358" s="416"/>
      <c r="M358" s="312">
        <f>SUM(N358:O358)</f>
        <v>0</v>
      </c>
      <c r="N358" s="276"/>
      <c r="O358" s="357"/>
      <c r="P358" s="216">
        <f t="shared" si="233"/>
        <v>0</v>
      </c>
      <c r="Q358" s="216">
        <f t="shared" si="234"/>
        <v>0</v>
      </c>
      <c r="R358" s="216">
        <f t="shared" si="235"/>
        <v>0</v>
      </c>
      <c r="S358" s="275">
        <f>SUM(T358:U358)</f>
        <v>0</v>
      </c>
      <c r="T358" s="276"/>
      <c r="U358" s="357"/>
      <c r="V358" s="277">
        <f>SUM(W358:X358)</f>
        <v>0</v>
      </c>
      <c r="W358" s="111"/>
      <c r="X358" s="274"/>
      <c r="Y358" s="235"/>
    </row>
    <row r="359" spans="1:25" ht="27" customHeight="1" thickBot="1" x14ac:dyDescent="0.3">
      <c r="A359" s="236">
        <v>2860</v>
      </c>
      <c r="B359" s="294" t="s">
        <v>217</v>
      </c>
      <c r="C359" s="238">
        <v>6</v>
      </c>
      <c r="D359" s="239">
        <v>0</v>
      </c>
      <c r="E359" s="323" t="s">
        <v>433</v>
      </c>
      <c r="F359" s="324"/>
      <c r="G359" s="350">
        <f t="shared" ref="G359:L359" si="278">SUM(G361)</f>
        <v>0</v>
      </c>
      <c r="H359" s="326">
        <f t="shared" si="278"/>
        <v>0</v>
      </c>
      <c r="I359" s="215">
        <f t="shared" si="278"/>
        <v>0</v>
      </c>
      <c r="J359" s="421">
        <f t="shared" si="278"/>
        <v>0</v>
      </c>
      <c r="K359" s="326">
        <f t="shared" si="278"/>
        <v>0</v>
      </c>
      <c r="L359" s="422">
        <f t="shared" si="278"/>
        <v>0</v>
      </c>
      <c r="M359" s="350">
        <f t="shared" ref="M359:O359" si="279">SUM(M361)</f>
        <v>0</v>
      </c>
      <c r="N359" s="326">
        <f t="shared" si="279"/>
        <v>0</v>
      </c>
      <c r="O359" s="215">
        <f t="shared" si="279"/>
        <v>0</v>
      </c>
      <c r="P359" s="216">
        <f t="shared" si="233"/>
        <v>0</v>
      </c>
      <c r="Q359" s="216">
        <f t="shared" si="234"/>
        <v>0</v>
      </c>
      <c r="R359" s="216">
        <f t="shared" si="235"/>
        <v>0</v>
      </c>
      <c r="S359" s="421">
        <f t="shared" ref="S359:U359" si="280">SUM(S361)</f>
        <v>0</v>
      </c>
      <c r="T359" s="326">
        <f t="shared" si="280"/>
        <v>0</v>
      </c>
      <c r="U359" s="215">
        <f t="shared" si="280"/>
        <v>0</v>
      </c>
      <c r="V359" s="327">
        <f t="shared" ref="V359:X359" si="281">SUM(V361)</f>
        <v>0</v>
      </c>
      <c r="W359" s="140">
        <f t="shared" si="281"/>
        <v>0</v>
      </c>
      <c r="X359" s="214">
        <f t="shared" si="281"/>
        <v>0</v>
      </c>
      <c r="Y359" s="235"/>
    </row>
    <row r="360" spans="1:25" s="247" customFormat="1" ht="15.75" customHeight="1" x14ac:dyDescent="0.25">
      <c r="A360" s="248"/>
      <c r="B360" s="220"/>
      <c r="C360" s="249"/>
      <c r="D360" s="250"/>
      <c r="E360" s="229" t="s">
        <v>189</v>
      </c>
      <c r="F360" s="230"/>
      <c r="G360" s="360"/>
      <c r="H360" s="291"/>
      <c r="I360" s="361"/>
      <c r="J360" s="419"/>
      <c r="K360" s="291"/>
      <c r="L360" s="400"/>
      <c r="M360" s="360"/>
      <c r="N360" s="291"/>
      <c r="O360" s="361"/>
      <c r="P360" s="216"/>
      <c r="Q360" s="216"/>
      <c r="R360" s="216"/>
      <c r="S360" s="419"/>
      <c r="T360" s="291"/>
      <c r="U360" s="361"/>
      <c r="V360" s="292"/>
      <c r="W360" s="165"/>
      <c r="X360" s="172"/>
      <c r="Y360" s="246"/>
    </row>
    <row r="361" spans="1:25" ht="24" customHeight="1" thickBot="1" x14ac:dyDescent="0.3">
      <c r="A361" s="248">
        <v>2861</v>
      </c>
      <c r="B361" s="293" t="s">
        <v>217</v>
      </c>
      <c r="C361" s="249">
        <v>6</v>
      </c>
      <c r="D361" s="250">
        <v>1</v>
      </c>
      <c r="E361" s="325" t="s">
        <v>433</v>
      </c>
      <c r="F361" s="217"/>
      <c r="G361" s="312">
        <f>G362</f>
        <v>0</v>
      </c>
      <c r="H361" s="276">
        <f t="shared" ref="H361:O361" si="282">H362</f>
        <v>0</v>
      </c>
      <c r="I361" s="358">
        <f t="shared" si="282"/>
        <v>0</v>
      </c>
      <c r="J361" s="275">
        <f>J362</f>
        <v>0</v>
      </c>
      <c r="K361" s="276">
        <f t="shared" si="282"/>
        <v>0</v>
      </c>
      <c r="L361" s="418">
        <f t="shared" si="282"/>
        <v>0</v>
      </c>
      <c r="M361" s="312">
        <f t="shared" si="282"/>
        <v>0</v>
      </c>
      <c r="N361" s="276">
        <f t="shared" si="282"/>
        <v>0</v>
      </c>
      <c r="O361" s="358">
        <f t="shared" si="282"/>
        <v>0</v>
      </c>
      <c r="P361" s="216">
        <f t="shared" si="233"/>
        <v>0</v>
      </c>
      <c r="Q361" s="216">
        <f t="shared" si="234"/>
        <v>0</v>
      </c>
      <c r="R361" s="216">
        <f t="shared" si="235"/>
        <v>0</v>
      </c>
      <c r="S361" s="275">
        <f t="shared" ref="S361:X361" si="283">S362</f>
        <v>0</v>
      </c>
      <c r="T361" s="276">
        <f t="shared" si="283"/>
        <v>0</v>
      </c>
      <c r="U361" s="358">
        <f t="shared" si="283"/>
        <v>0</v>
      </c>
      <c r="V361" s="277">
        <f t="shared" si="283"/>
        <v>0</v>
      </c>
      <c r="W361" s="111">
        <f t="shared" si="283"/>
        <v>0</v>
      </c>
      <c r="X361" s="278">
        <f t="shared" si="283"/>
        <v>0</v>
      </c>
      <c r="Y361" s="235"/>
    </row>
    <row r="362" spans="1:25" ht="24" customHeight="1" thickBot="1" x14ac:dyDescent="0.3">
      <c r="A362" s="248"/>
      <c r="B362" s="293"/>
      <c r="C362" s="249"/>
      <c r="D362" s="250"/>
      <c r="E362" s="322"/>
      <c r="F362" s="325">
        <v>4269</v>
      </c>
      <c r="G362" s="312">
        <f>SUM(H362:I362)</f>
        <v>0</v>
      </c>
      <c r="H362" s="280"/>
      <c r="I362" s="258"/>
      <c r="J362" s="275">
        <f>SUM(K362:L362)</f>
        <v>0</v>
      </c>
      <c r="K362" s="280"/>
      <c r="L362" s="408"/>
      <c r="M362" s="312">
        <f>SUM(N362:O362)</f>
        <v>0</v>
      </c>
      <c r="N362" s="280"/>
      <c r="O362" s="258"/>
      <c r="P362" s="216">
        <f t="shared" si="233"/>
        <v>0</v>
      </c>
      <c r="Q362" s="216">
        <f t="shared" si="234"/>
        <v>0</v>
      </c>
      <c r="R362" s="216">
        <f t="shared" si="235"/>
        <v>0</v>
      </c>
      <c r="S362" s="275">
        <f>SUM(T362:U362)</f>
        <v>0</v>
      </c>
      <c r="T362" s="280"/>
      <c r="U362" s="258"/>
      <c r="V362" s="277">
        <f>SUM(W362:X362)</f>
        <v>0</v>
      </c>
      <c r="W362" s="3"/>
      <c r="X362" s="257"/>
      <c r="Y362" s="235"/>
    </row>
    <row r="363" spans="1:25" s="228" customFormat="1" ht="44.25" customHeight="1" thickBot="1" x14ac:dyDescent="0.2">
      <c r="A363" s="236">
        <v>2900</v>
      </c>
      <c r="B363" s="294" t="s">
        <v>227</v>
      </c>
      <c r="C363" s="238">
        <v>0</v>
      </c>
      <c r="D363" s="239">
        <v>0</v>
      </c>
      <c r="E363" s="240" t="s">
        <v>508</v>
      </c>
      <c r="F363" s="212"/>
      <c r="G363" s="362">
        <f>SUM(H363:I363)</f>
        <v>1245491.1000000001</v>
      </c>
      <c r="H363" s="272">
        <f>SUM(H365,H373,H377,H381,H385,H394,H397,H400)</f>
        <v>766550.4</v>
      </c>
      <c r="I363" s="244">
        <f>SUM(I365,I373,I377,I381,I385,I394,I397,I400)</f>
        <v>478940.7</v>
      </c>
      <c r="J363" s="296">
        <f>SUM(K363:L363)</f>
        <v>1110423.5</v>
      </c>
      <c r="K363" s="272">
        <f>SUM(K365,K373,K377,K381,K385,K394,K397,K400)</f>
        <v>1016634.9</v>
      </c>
      <c r="L363" s="415">
        <f>SUM(L365,L373,L377,L381,L385,L394,L397,L400)</f>
        <v>93788.6</v>
      </c>
      <c r="M363" s="362">
        <f>SUM(N363:O363)</f>
        <v>1028400.4</v>
      </c>
      <c r="N363" s="272">
        <f>SUM(N365,N373,N377,N381,N385,N394,N397,N400)</f>
        <v>1028400.4</v>
      </c>
      <c r="O363" s="244">
        <f>SUM(O365,O373,O377,O381,O385,O394,O397,O400)</f>
        <v>0</v>
      </c>
      <c r="P363" s="216">
        <f t="shared" si="233"/>
        <v>-82023.099999999977</v>
      </c>
      <c r="Q363" s="216">
        <f t="shared" si="234"/>
        <v>11765.5</v>
      </c>
      <c r="R363" s="216">
        <f t="shared" si="235"/>
        <v>-93788.6</v>
      </c>
      <c r="S363" s="296">
        <f>SUM(T363:U363)</f>
        <v>1249000</v>
      </c>
      <c r="T363" s="272">
        <f>SUM(T365,T373,T377,T381,T385,T394,T397,T400)</f>
        <v>1049000</v>
      </c>
      <c r="U363" s="244">
        <f>SUM(U365,U373,U377,U381,U385,U394,U397,U400)</f>
        <v>200000</v>
      </c>
      <c r="V363" s="295">
        <f>SUM(W363:X363)</f>
        <v>1170000</v>
      </c>
      <c r="W363" s="242">
        <f>SUM(W365,W373,W377,W381,W385,W394,W397,W400)</f>
        <v>1070000</v>
      </c>
      <c r="X363" s="271">
        <f>SUM(X365,X373,X377,X381,X385,X394,X397,X400)</f>
        <v>100000</v>
      </c>
      <c r="Y363" s="227"/>
    </row>
    <row r="364" spans="1:25" ht="15.75" customHeight="1" x14ac:dyDescent="0.25">
      <c r="A364" s="219"/>
      <c r="B364" s="220"/>
      <c r="C364" s="221"/>
      <c r="D364" s="222"/>
      <c r="E364" s="229" t="s">
        <v>5</v>
      </c>
      <c r="F364" s="230"/>
      <c r="G364" s="360"/>
      <c r="H364" s="291"/>
      <c r="I364" s="361"/>
      <c r="J364" s="419"/>
      <c r="K364" s="291"/>
      <c r="L364" s="400"/>
      <c r="M364" s="360"/>
      <c r="N364" s="291"/>
      <c r="O364" s="361"/>
      <c r="P364" s="216"/>
      <c r="Q364" s="216"/>
      <c r="R364" s="216"/>
      <c r="S364" s="419"/>
      <c r="T364" s="291"/>
      <c r="U364" s="361"/>
      <c r="V364" s="292"/>
      <c r="W364" s="165"/>
      <c r="X364" s="172"/>
      <c r="Y364" s="235"/>
    </row>
    <row r="365" spans="1:25" ht="24.75" customHeight="1" thickBot="1" x14ac:dyDescent="0.3">
      <c r="A365" s="236">
        <v>2910</v>
      </c>
      <c r="B365" s="294" t="s">
        <v>227</v>
      </c>
      <c r="C365" s="238">
        <v>1</v>
      </c>
      <c r="D365" s="239">
        <v>0</v>
      </c>
      <c r="E365" s="240" t="s">
        <v>228</v>
      </c>
      <c r="F365" s="212"/>
      <c r="G365" s="362">
        <f>SUM(H365:I365)</f>
        <v>948946.10000000009</v>
      </c>
      <c r="H365" s="272">
        <f>H367+H372</f>
        <v>473805.4</v>
      </c>
      <c r="I365" s="354">
        <f>I367+I372</f>
        <v>475140.7</v>
      </c>
      <c r="J365" s="296">
        <f>SUM(K365:L365)</f>
        <v>770568.5</v>
      </c>
      <c r="K365" s="272">
        <f>K367+K372</f>
        <v>677969.9</v>
      </c>
      <c r="L365" s="420">
        <f>L367+L372</f>
        <v>92598.6</v>
      </c>
      <c r="M365" s="362">
        <f>SUM(N365:O365)</f>
        <v>682000</v>
      </c>
      <c r="N365" s="272">
        <f>N367+N372</f>
        <v>682000</v>
      </c>
      <c r="O365" s="354">
        <f>O367+O372</f>
        <v>0</v>
      </c>
      <c r="P365" s="216">
        <f t="shared" si="233"/>
        <v>-88568.5</v>
      </c>
      <c r="Q365" s="216">
        <f t="shared" si="234"/>
        <v>4030.0999999999767</v>
      </c>
      <c r="R365" s="216">
        <f t="shared" si="235"/>
        <v>-92598.6</v>
      </c>
      <c r="S365" s="296">
        <f>SUM(T365:U365)</f>
        <v>890000</v>
      </c>
      <c r="T365" s="272">
        <f>T367+T372</f>
        <v>690000</v>
      </c>
      <c r="U365" s="354">
        <f>U367+U372</f>
        <v>200000</v>
      </c>
      <c r="V365" s="295">
        <f>SUM(W365:X365)</f>
        <v>800000</v>
      </c>
      <c r="W365" s="242">
        <f>W367+W372</f>
        <v>700000</v>
      </c>
      <c r="X365" s="243">
        <f>X367+X372</f>
        <v>100000</v>
      </c>
      <c r="Y365" s="235"/>
    </row>
    <row r="366" spans="1:25" s="247" customFormat="1" ht="20.25" customHeight="1" x14ac:dyDescent="0.25">
      <c r="A366" s="248"/>
      <c r="B366" s="220"/>
      <c r="C366" s="249"/>
      <c r="D366" s="250"/>
      <c r="E366" s="229" t="s">
        <v>189</v>
      </c>
      <c r="F366" s="230"/>
      <c r="G366" s="260"/>
      <c r="H366" s="262"/>
      <c r="I366" s="233"/>
      <c r="J366" s="411"/>
      <c r="K366" s="262"/>
      <c r="L366" s="375"/>
      <c r="M366" s="260"/>
      <c r="N366" s="262"/>
      <c r="O366" s="233"/>
      <c r="P366" s="216"/>
      <c r="Q366" s="216"/>
      <c r="R366" s="216"/>
      <c r="S366" s="411"/>
      <c r="T366" s="262"/>
      <c r="U366" s="233"/>
      <c r="V366" s="234"/>
      <c r="W366" s="95"/>
      <c r="X366" s="231"/>
      <c r="Y366" s="246"/>
    </row>
    <row r="367" spans="1:25" ht="19.5" customHeight="1" thickBot="1" x14ac:dyDescent="0.3">
      <c r="A367" s="248">
        <v>2911</v>
      </c>
      <c r="B367" s="293" t="s">
        <v>227</v>
      </c>
      <c r="C367" s="249">
        <v>1</v>
      </c>
      <c r="D367" s="250">
        <v>1</v>
      </c>
      <c r="E367" s="229" t="s">
        <v>434</v>
      </c>
      <c r="F367" s="230"/>
      <c r="G367" s="312">
        <f>SUM(H367:I367)</f>
        <v>948946.10000000009</v>
      </c>
      <c r="H367" s="276">
        <v>473805.4</v>
      </c>
      <c r="I367" s="358">
        <v>475140.7</v>
      </c>
      <c r="J367" s="275">
        <f>SUM(K367:L367)</f>
        <v>770568.5</v>
      </c>
      <c r="K367" s="276">
        <f>K368+K369+K370+K371</f>
        <v>677969.9</v>
      </c>
      <c r="L367" s="276">
        <f>L368+L369+L370+L371</f>
        <v>92598.6</v>
      </c>
      <c r="M367" s="312">
        <f>SUM(N367:O367)</f>
        <v>682000</v>
      </c>
      <c r="N367" s="276">
        <f t="shared" ref="N367:O367" si="284">N368+N369+N370+N371</f>
        <v>682000</v>
      </c>
      <c r="O367" s="276">
        <f t="shared" si="284"/>
        <v>0</v>
      </c>
      <c r="P367" s="216">
        <f t="shared" si="233"/>
        <v>-88568.5</v>
      </c>
      <c r="Q367" s="216">
        <f t="shared" si="234"/>
        <v>4030.0999999999767</v>
      </c>
      <c r="R367" s="216">
        <f t="shared" si="235"/>
        <v>-92598.6</v>
      </c>
      <c r="S367" s="275">
        <f>SUM(T367:U367)</f>
        <v>890000</v>
      </c>
      <c r="T367" s="276">
        <f t="shared" ref="T367:U367" si="285">T368+T369+T370+T371</f>
        <v>690000</v>
      </c>
      <c r="U367" s="276">
        <f t="shared" si="285"/>
        <v>200000</v>
      </c>
      <c r="V367" s="277">
        <f>SUM(W367:X367)</f>
        <v>800000</v>
      </c>
      <c r="W367" s="276">
        <f t="shared" ref="W367:X367" si="286">W368+W369+W370+W371</f>
        <v>700000</v>
      </c>
      <c r="X367" s="276">
        <f t="shared" si="286"/>
        <v>100000</v>
      </c>
      <c r="Y367" s="235"/>
    </row>
    <row r="368" spans="1:25" ht="90" customHeight="1" thickBot="1" x14ac:dyDescent="0.3">
      <c r="A368" s="248"/>
      <c r="B368" s="293"/>
      <c r="C368" s="249"/>
      <c r="D368" s="250"/>
      <c r="E368" s="318" t="s">
        <v>568</v>
      </c>
      <c r="F368" s="319">
        <v>4511</v>
      </c>
      <c r="G368" s="312">
        <f>SUM(H368:I368)</f>
        <v>473805.4</v>
      </c>
      <c r="H368" s="276">
        <v>473805.4</v>
      </c>
      <c r="I368" s="358"/>
      <c r="J368" s="275">
        <f>SUM(K368:L368)</f>
        <v>677869.9</v>
      </c>
      <c r="K368" s="276">
        <v>677869.9</v>
      </c>
      <c r="L368" s="418"/>
      <c r="M368" s="312">
        <f>SUM(N368:O368)</f>
        <v>682000</v>
      </c>
      <c r="N368" s="276">
        <v>682000</v>
      </c>
      <c r="O368" s="358">
        <f>SUM(O370:O371)</f>
        <v>0</v>
      </c>
      <c r="P368" s="216">
        <f t="shared" si="233"/>
        <v>4130.0999999999767</v>
      </c>
      <c r="Q368" s="216">
        <f t="shared" si="234"/>
        <v>4130.0999999999767</v>
      </c>
      <c r="R368" s="216">
        <f t="shared" si="235"/>
        <v>0</v>
      </c>
      <c r="S368" s="275">
        <f>SUM(T368:U368)</f>
        <v>690000</v>
      </c>
      <c r="T368" s="276">
        <v>690000</v>
      </c>
      <c r="U368" s="276">
        <f>SUM(U370:U371)</f>
        <v>0</v>
      </c>
      <c r="V368" s="277">
        <f>SUM(W368:X368)</f>
        <v>700000</v>
      </c>
      <c r="W368" s="111">
        <v>700000</v>
      </c>
      <c r="X368" s="111">
        <f>SUM(X370:X371)</f>
        <v>0</v>
      </c>
      <c r="Y368" s="263" t="s">
        <v>595</v>
      </c>
    </row>
    <row r="369" spans="1:25" ht="48.75" customHeight="1" thickBot="1" x14ac:dyDescent="0.3">
      <c r="A369" s="248"/>
      <c r="B369" s="293"/>
      <c r="C369" s="249"/>
      <c r="D369" s="250"/>
      <c r="E369" s="229" t="s">
        <v>547</v>
      </c>
      <c r="F369" s="230">
        <v>5113</v>
      </c>
      <c r="G369" s="312">
        <f>SUM(H369:I369)</f>
        <v>470790.7</v>
      </c>
      <c r="H369" s="276"/>
      <c r="I369" s="357">
        <v>470790.7</v>
      </c>
      <c r="J369" s="275"/>
      <c r="K369" s="276"/>
      <c r="L369" s="416">
        <v>92598.6</v>
      </c>
      <c r="M369" s="312"/>
      <c r="N369" s="276"/>
      <c r="O369" s="357">
        <v>0</v>
      </c>
      <c r="P369" s="216">
        <f t="shared" si="233"/>
        <v>0</v>
      </c>
      <c r="Q369" s="216">
        <f t="shared" si="234"/>
        <v>0</v>
      </c>
      <c r="R369" s="216">
        <f t="shared" si="235"/>
        <v>-92598.6</v>
      </c>
      <c r="S369" s="275"/>
      <c r="T369" s="276"/>
      <c r="U369" s="357">
        <v>200000</v>
      </c>
      <c r="V369" s="277"/>
      <c r="W369" s="111"/>
      <c r="X369" s="274">
        <v>100000</v>
      </c>
      <c r="Y369" s="263" t="s">
        <v>645</v>
      </c>
    </row>
    <row r="370" spans="1:25" ht="19.5" customHeight="1" thickBot="1" x14ac:dyDescent="0.3">
      <c r="A370" s="248"/>
      <c r="B370" s="293"/>
      <c r="C370" s="249"/>
      <c r="D370" s="250"/>
      <c r="E370" s="259" t="s">
        <v>577</v>
      </c>
      <c r="F370" s="329">
        <v>4639</v>
      </c>
      <c r="G370" s="312">
        <f>SUM(H370:I370)</f>
        <v>0</v>
      </c>
      <c r="H370" s="280">
        <v>0</v>
      </c>
      <c r="I370" s="258"/>
      <c r="J370" s="275">
        <f>SUM(K370:L370)</f>
        <v>100</v>
      </c>
      <c r="K370" s="280">
        <v>100</v>
      </c>
      <c r="L370" s="408"/>
      <c r="M370" s="312">
        <f>SUM(N370:O370)</f>
        <v>0</v>
      </c>
      <c r="N370" s="280"/>
      <c r="O370" s="258"/>
      <c r="P370" s="216">
        <f t="shared" si="233"/>
        <v>-100</v>
      </c>
      <c r="Q370" s="216">
        <f t="shared" si="234"/>
        <v>-100</v>
      </c>
      <c r="R370" s="216">
        <f t="shared" si="235"/>
        <v>0</v>
      </c>
      <c r="S370" s="275">
        <f>SUM(T370:U370)</f>
        <v>0</v>
      </c>
      <c r="T370" s="280"/>
      <c r="U370" s="258"/>
      <c r="V370" s="277">
        <f>SUM(W370:X370)</f>
        <v>0</v>
      </c>
      <c r="W370" s="3"/>
      <c r="X370" s="257"/>
      <c r="Y370" s="235"/>
    </row>
    <row r="371" spans="1:25" ht="19.5" customHeight="1" thickBot="1" x14ac:dyDescent="0.3">
      <c r="A371" s="248"/>
      <c r="B371" s="293"/>
      <c r="C371" s="249"/>
      <c r="D371" s="250"/>
      <c r="E371" s="229" t="s">
        <v>564</v>
      </c>
      <c r="F371" s="329">
        <v>5134</v>
      </c>
      <c r="G371" s="312">
        <f>SUM(H371:I371)</f>
        <v>4350</v>
      </c>
      <c r="H371" s="280"/>
      <c r="I371" s="258">
        <v>4350</v>
      </c>
      <c r="J371" s="275">
        <f>SUM(K371:L371)</f>
        <v>0</v>
      </c>
      <c r="K371" s="280"/>
      <c r="L371" s="408">
        <v>0</v>
      </c>
      <c r="M371" s="312">
        <f>SUM(N371:O371)</f>
        <v>0</v>
      </c>
      <c r="N371" s="280"/>
      <c r="O371" s="258"/>
      <c r="P371" s="216">
        <f t="shared" si="233"/>
        <v>0</v>
      </c>
      <c r="Q371" s="216">
        <f t="shared" si="234"/>
        <v>0</v>
      </c>
      <c r="R371" s="216">
        <f t="shared" si="235"/>
        <v>0</v>
      </c>
      <c r="S371" s="275">
        <f>SUM(T371:U371)</f>
        <v>0</v>
      </c>
      <c r="T371" s="280"/>
      <c r="U371" s="258"/>
      <c r="V371" s="277">
        <f>SUM(W371:X371)</f>
        <v>0</v>
      </c>
      <c r="W371" s="3"/>
      <c r="X371" s="257"/>
      <c r="Y371" s="235"/>
    </row>
    <row r="372" spans="1:25" ht="18" customHeight="1" thickBot="1" x14ac:dyDescent="0.3">
      <c r="A372" s="248">
        <v>2912</v>
      </c>
      <c r="B372" s="293" t="s">
        <v>227</v>
      </c>
      <c r="C372" s="249">
        <v>1</v>
      </c>
      <c r="D372" s="250">
        <v>2</v>
      </c>
      <c r="E372" s="229" t="s">
        <v>435</v>
      </c>
      <c r="F372" s="230"/>
      <c r="G372" s="312"/>
      <c r="H372" s="280"/>
      <c r="I372" s="313"/>
      <c r="J372" s="275"/>
      <c r="K372" s="280"/>
      <c r="L372" s="281"/>
      <c r="M372" s="312"/>
      <c r="N372" s="280"/>
      <c r="O372" s="313"/>
      <c r="P372" s="216">
        <f t="shared" si="233"/>
        <v>0</v>
      </c>
      <c r="Q372" s="216">
        <f t="shared" si="234"/>
        <v>0</v>
      </c>
      <c r="R372" s="216">
        <f t="shared" si="235"/>
        <v>0</v>
      </c>
      <c r="S372" s="275"/>
      <c r="T372" s="280"/>
      <c r="U372" s="313"/>
      <c r="V372" s="277"/>
      <c r="W372" s="3"/>
      <c r="X372" s="279"/>
      <c r="Y372" s="235"/>
    </row>
    <row r="373" spans="1:25" ht="16.5" customHeight="1" x14ac:dyDescent="0.25">
      <c r="A373" s="236">
        <v>2920</v>
      </c>
      <c r="B373" s="294" t="s">
        <v>227</v>
      </c>
      <c r="C373" s="238">
        <v>2</v>
      </c>
      <c r="D373" s="239">
        <v>0</v>
      </c>
      <c r="E373" s="240" t="s">
        <v>229</v>
      </c>
      <c r="F373" s="212"/>
      <c r="G373" s="353">
        <f t="shared" ref="G373:O373" si="287">G375+G376</f>
        <v>0</v>
      </c>
      <c r="H373" s="272">
        <f t="shared" si="287"/>
        <v>0</v>
      </c>
      <c r="I373" s="354">
        <f t="shared" si="287"/>
        <v>0</v>
      </c>
      <c r="J373" s="414">
        <f t="shared" si="287"/>
        <v>0</v>
      </c>
      <c r="K373" s="272">
        <f t="shared" si="287"/>
        <v>0</v>
      </c>
      <c r="L373" s="420">
        <f t="shared" si="287"/>
        <v>0</v>
      </c>
      <c r="M373" s="353">
        <f t="shared" si="287"/>
        <v>0</v>
      </c>
      <c r="N373" s="272">
        <f t="shared" si="287"/>
        <v>0</v>
      </c>
      <c r="O373" s="354">
        <f t="shared" si="287"/>
        <v>0</v>
      </c>
      <c r="P373" s="216">
        <f t="shared" ref="P373:P436" si="288">M373-J373</f>
        <v>0</v>
      </c>
      <c r="Q373" s="216">
        <f t="shared" ref="Q373:Q436" si="289">N373-K373</f>
        <v>0</v>
      </c>
      <c r="R373" s="216">
        <f t="shared" ref="R373:R436" si="290">O373-L373</f>
        <v>0</v>
      </c>
      <c r="S373" s="414">
        <f t="shared" ref="S373:U373" si="291">S375+S376</f>
        <v>0</v>
      </c>
      <c r="T373" s="272">
        <f t="shared" si="291"/>
        <v>0</v>
      </c>
      <c r="U373" s="354">
        <f t="shared" si="291"/>
        <v>0</v>
      </c>
      <c r="V373" s="245">
        <f t="shared" ref="V373:X373" si="292">V375+V376</f>
        <v>0</v>
      </c>
      <c r="W373" s="242">
        <f t="shared" si="292"/>
        <v>0</v>
      </c>
      <c r="X373" s="243">
        <f t="shared" si="292"/>
        <v>0</v>
      </c>
      <c r="Y373" s="235"/>
    </row>
    <row r="374" spans="1:25" s="247" customFormat="1" ht="18.75" customHeight="1" x14ac:dyDescent="0.25">
      <c r="A374" s="248"/>
      <c r="B374" s="220"/>
      <c r="C374" s="249"/>
      <c r="D374" s="250"/>
      <c r="E374" s="229" t="s">
        <v>189</v>
      </c>
      <c r="F374" s="230"/>
      <c r="G374" s="260"/>
      <c r="H374" s="262"/>
      <c r="I374" s="233"/>
      <c r="J374" s="411"/>
      <c r="K374" s="262"/>
      <c r="L374" s="375"/>
      <c r="M374" s="260"/>
      <c r="N374" s="262"/>
      <c r="O374" s="233"/>
      <c r="P374" s="216"/>
      <c r="Q374" s="216"/>
      <c r="R374" s="216"/>
      <c r="S374" s="411"/>
      <c r="T374" s="262"/>
      <c r="U374" s="233"/>
      <c r="V374" s="234"/>
      <c r="W374" s="95"/>
      <c r="X374" s="231"/>
      <c r="Y374" s="246"/>
    </row>
    <row r="375" spans="1:25" ht="17.25" customHeight="1" thickBot="1" x14ac:dyDescent="0.3">
      <c r="A375" s="248">
        <v>2921</v>
      </c>
      <c r="B375" s="293" t="s">
        <v>227</v>
      </c>
      <c r="C375" s="249">
        <v>2</v>
      </c>
      <c r="D375" s="250">
        <v>1</v>
      </c>
      <c r="E375" s="229" t="s">
        <v>230</v>
      </c>
      <c r="F375" s="230"/>
      <c r="G375" s="312">
        <f>SUM(H375:I375)</f>
        <v>0</v>
      </c>
      <c r="H375" s="276"/>
      <c r="I375" s="358"/>
      <c r="J375" s="275">
        <f>SUM(K375:L375)</f>
        <v>0</v>
      </c>
      <c r="K375" s="276"/>
      <c r="L375" s="418"/>
      <c r="M375" s="312">
        <f>SUM(N375:O375)</f>
        <v>0</v>
      </c>
      <c r="N375" s="276"/>
      <c r="O375" s="358"/>
      <c r="P375" s="216">
        <f t="shared" si="288"/>
        <v>0</v>
      </c>
      <c r="Q375" s="216">
        <f t="shared" si="289"/>
        <v>0</v>
      </c>
      <c r="R375" s="216">
        <f t="shared" si="290"/>
        <v>0</v>
      </c>
      <c r="S375" s="275">
        <f>SUM(T375:U375)</f>
        <v>0</v>
      </c>
      <c r="T375" s="276"/>
      <c r="U375" s="358"/>
      <c r="V375" s="277">
        <f>SUM(W375:X375)</f>
        <v>0</v>
      </c>
      <c r="W375" s="111"/>
      <c r="X375" s="278"/>
      <c r="Y375" s="235"/>
    </row>
    <row r="376" spans="1:25" ht="30.75" customHeight="1" thickBot="1" x14ac:dyDescent="0.3">
      <c r="A376" s="248">
        <v>2922</v>
      </c>
      <c r="B376" s="293" t="s">
        <v>227</v>
      </c>
      <c r="C376" s="249">
        <v>2</v>
      </c>
      <c r="D376" s="250">
        <v>2</v>
      </c>
      <c r="E376" s="229" t="s">
        <v>436</v>
      </c>
      <c r="F376" s="230"/>
      <c r="G376" s="312">
        <f>SUM(H376:I376)</f>
        <v>0</v>
      </c>
      <c r="H376" s="280"/>
      <c r="I376" s="313"/>
      <c r="J376" s="275">
        <f>SUM(K376:L376)</f>
        <v>0</v>
      </c>
      <c r="K376" s="280"/>
      <c r="L376" s="281"/>
      <c r="M376" s="312">
        <f>SUM(N376:O376)</f>
        <v>0</v>
      </c>
      <c r="N376" s="280"/>
      <c r="O376" s="313"/>
      <c r="P376" s="216">
        <f t="shared" si="288"/>
        <v>0</v>
      </c>
      <c r="Q376" s="216">
        <f t="shared" si="289"/>
        <v>0</v>
      </c>
      <c r="R376" s="216">
        <f t="shared" si="290"/>
        <v>0</v>
      </c>
      <c r="S376" s="275">
        <f>SUM(T376:U376)</f>
        <v>0</v>
      </c>
      <c r="T376" s="280"/>
      <c r="U376" s="313"/>
      <c r="V376" s="277">
        <f>SUM(W376:X376)</f>
        <v>0</v>
      </c>
      <c r="W376" s="3"/>
      <c r="X376" s="279"/>
      <c r="Y376" s="235"/>
    </row>
    <row r="377" spans="1:25" ht="36.75" customHeight="1" x14ac:dyDescent="0.25">
      <c r="A377" s="236">
        <v>2930</v>
      </c>
      <c r="B377" s="294" t="s">
        <v>227</v>
      </c>
      <c r="C377" s="238">
        <v>3</v>
      </c>
      <c r="D377" s="239">
        <v>0</v>
      </c>
      <c r="E377" s="240" t="s">
        <v>437</v>
      </c>
      <c r="F377" s="212"/>
      <c r="G377" s="353">
        <f t="shared" ref="G377:O377" si="293">SUM(G379:G380)</f>
        <v>0</v>
      </c>
      <c r="H377" s="272">
        <f t="shared" si="293"/>
        <v>0</v>
      </c>
      <c r="I377" s="244">
        <f t="shared" si="293"/>
        <v>0</v>
      </c>
      <c r="J377" s="414">
        <f t="shared" si="293"/>
        <v>0</v>
      </c>
      <c r="K377" s="272">
        <f t="shared" si="293"/>
        <v>0</v>
      </c>
      <c r="L377" s="415">
        <f t="shared" si="293"/>
        <v>0</v>
      </c>
      <c r="M377" s="353">
        <f t="shared" si="293"/>
        <v>0</v>
      </c>
      <c r="N377" s="272">
        <f t="shared" si="293"/>
        <v>0</v>
      </c>
      <c r="O377" s="244">
        <f t="shared" si="293"/>
        <v>0</v>
      </c>
      <c r="P377" s="216">
        <f t="shared" si="288"/>
        <v>0</v>
      </c>
      <c r="Q377" s="216">
        <f t="shared" si="289"/>
        <v>0</v>
      </c>
      <c r="R377" s="216">
        <f t="shared" si="290"/>
        <v>0</v>
      </c>
      <c r="S377" s="414">
        <f t="shared" ref="S377:U377" si="294">SUM(S379:S380)</f>
        <v>0</v>
      </c>
      <c r="T377" s="272">
        <f t="shared" si="294"/>
        <v>0</v>
      </c>
      <c r="U377" s="244">
        <f t="shared" si="294"/>
        <v>0</v>
      </c>
      <c r="V377" s="245">
        <f t="shared" ref="V377:X377" si="295">SUM(V379:V380)</f>
        <v>0</v>
      </c>
      <c r="W377" s="242">
        <f t="shared" si="295"/>
        <v>0</v>
      </c>
      <c r="X377" s="271">
        <f t="shared" si="295"/>
        <v>0</v>
      </c>
      <c r="Y377" s="235"/>
    </row>
    <row r="378" spans="1:25" s="247" customFormat="1" ht="19.5" customHeight="1" x14ac:dyDescent="0.25">
      <c r="A378" s="248"/>
      <c r="B378" s="220"/>
      <c r="C378" s="249"/>
      <c r="D378" s="250"/>
      <c r="E378" s="229" t="s">
        <v>189</v>
      </c>
      <c r="F378" s="230"/>
      <c r="G378" s="260"/>
      <c r="H378" s="262"/>
      <c r="I378" s="233"/>
      <c r="J378" s="411"/>
      <c r="K378" s="262"/>
      <c r="L378" s="375"/>
      <c r="M378" s="260"/>
      <c r="N378" s="262"/>
      <c r="O378" s="233"/>
      <c r="P378" s="216"/>
      <c r="Q378" s="216"/>
      <c r="R378" s="216"/>
      <c r="S378" s="411"/>
      <c r="T378" s="262"/>
      <c r="U378" s="233"/>
      <c r="V378" s="234"/>
      <c r="W378" s="95"/>
      <c r="X378" s="231"/>
      <c r="Y378" s="246"/>
    </row>
    <row r="379" spans="1:25" ht="25.5" customHeight="1" thickBot="1" x14ac:dyDescent="0.3">
      <c r="A379" s="248">
        <v>2931</v>
      </c>
      <c r="B379" s="293" t="s">
        <v>227</v>
      </c>
      <c r="C379" s="249">
        <v>3</v>
      </c>
      <c r="D379" s="250">
        <v>1</v>
      </c>
      <c r="E379" s="229" t="s">
        <v>438</v>
      </c>
      <c r="F379" s="230"/>
      <c r="G379" s="312">
        <f>SUM(H379:I379)</f>
        <v>0</v>
      </c>
      <c r="H379" s="276"/>
      <c r="I379" s="357"/>
      <c r="J379" s="275">
        <f>SUM(K379:L379)</f>
        <v>0</v>
      </c>
      <c r="K379" s="276"/>
      <c r="L379" s="416"/>
      <c r="M379" s="312">
        <f>SUM(N379:O379)</f>
        <v>0</v>
      </c>
      <c r="N379" s="276"/>
      <c r="O379" s="357"/>
      <c r="P379" s="216">
        <f t="shared" si="288"/>
        <v>0</v>
      </c>
      <c r="Q379" s="216">
        <f t="shared" si="289"/>
        <v>0</v>
      </c>
      <c r="R379" s="216">
        <f t="shared" si="290"/>
        <v>0</v>
      </c>
      <c r="S379" s="275">
        <f>SUM(T379:U379)</f>
        <v>0</v>
      </c>
      <c r="T379" s="276"/>
      <c r="U379" s="357"/>
      <c r="V379" s="277">
        <f>SUM(W379:X379)</f>
        <v>0</v>
      </c>
      <c r="W379" s="111"/>
      <c r="X379" s="274"/>
      <c r="Y379" s="235"/>
    </row>
    <row r="380" spans="1:25" ht="18.75" customHeight="1" thickBot="1" x14ac:dyDescent="0.3">
      <c r="A380" s="248">
        <v>2932</v>
      </c>
      <c r="B380" s="293" t="s">
        <v>227</v>
      </c>
      <c r="C380" s="249">
        <v>3</v>
      </c>
      <c r="D380" s="250">
        <v>2</v>
      </c>
      <c r="E380" s="229" t="s">
        <v>439</v>
      </c>
      <c r="F380" s="230"/>
      <c r="G380" s="312">
        <f>SUM(H380:I380)</f>
        <v>0</v>
      </c>
      <c r="H380" s="280"/>
      <c r="I380" s="313"/>
      <c r="J380" s="275">
        <f>SUM(K380:L380)</f>
        <v>0</v>
      </c>
      <c r="K380" s="280"/>
      <c r="L380" s="281"/>
      <c r="M380" s="312">
        <f>SUM(N380:O380)</f>
        <v>0</v>
      </c>
      <c r="N380" s="280"/>
      <c r="O380" s="313"/>
      <c r="P380" s="216">
        <f t="shared" si="288"/>
        <v>0</v>
      </c>
      <c r="Q380" s="216">
        <f t="shared" si="289"/>
        <v>0</v>
      </c>
      <c r="R380" s="216">
        <f t="shared" si="290"/>
        <v>0</v>
      </c>
      <c r="S380" s="275">
        <f>SUM(T380:U380)</f>
        <v>0</v>
      </c>
      <c r="T380" s="280"/>
      <c r="U380" s="313"/>
      <c r="V380" s="277">
        <f>SUM(W380:X380)</f>
        <v>0</v>
      </c>
      <c r="W380" s="3"/>
      <c r="X380" s="279"/>
      <c r="Y380" s="235"/>
    </row>
    <row r="381" spans="1:25" ht="16.5" customHeight="1" x14ac:dyDescent="0.25">
      <c r="A381" s="236">
        <v>2940</v>
      </c>
      <c r="B381" s="294" t="s">
        <v>227</v>
      </c>
      <c r="C381" s="238">
        <v>4</v>
      </c>
      <c r="D381" s="239">
        <v>0</v>
      </c>
      <c r="E381" s="240" t="s">
        <v>440</v>
      </c>
      <c r="F381" s="212"/>
      <c r="G381" s="353">
        <f>G383</f>
        <v>0</v>
      </c>
      <c r="H381" s="272">
        <f>SUM(H383:H384)</f>
        <v>0</v>
      </c>
      <c r="I381" s="354">
        <f>SUM(I383:I384)</f>
        <v>0</v>
      </c>
      <c r="J381" s="414">
        <f>J383</f>
        <v>0</v>
      </c>
      <c r="K381" s="272">
        <f>SUM(K383:K384)</f>
        <v>0</v>
      </c>
      <c r="L381" s="420">
        <f>SUM(L383:L384)</f>
        <v>0</v>
      </c>
      <c r="M381" s="353">
        <f>M383</f>
        <v>0</v>
      </c>
      <c r="N381" s="272">
        <f>SUM(N383:N384)</f>
        <v>0</v>
      </c>
      <c r="O381" s="354">
        <f>SUM(O383:O384)</f>
        <v>0</v>
      </c>
      <c r="P381" s="216">
        <f t="shared" si="288"/>
        <v>0</v>
      </c>
      <c r="Q381" s="216">
        <f t="shared" si="289"/>
        <v>0</v>
      </c>
      <c r="R381" s="216">
        <f t="shared" si="290"/>
        <v>0</v>
      </c>
      <c r="S381" s="414">
        <f>S383</f>
        <v>0</v>
      </c>
      <c r="T381" s="272">
        <f>SUM(T383:T384)</f>
        <v>0</v>
      </c>
      <c r="U381" s="272">
        <f>SUM(U383:U384)</f>
        <v>0</v>
      </c>
      <c r="V381" s="245">
        <f>V383</f>
        <v>0</v>
      </c>
      <c r="W381" s="242">
        <f>SUM(W383:W384)</f>
        <v>0</v>
      </c>
      <c r="X381" s="242">
        <f>SUM(X383:X384)</f>
        <v>0</v>
      </c>
      <c r="Y381" s="235"/>
    </row>
    <row r="382" spans="1:25" s="247" customFormat="1" ht="18.75" customHeight="1" x14ac:dyDescent="0.25">
      <c r="A382" s="248"/>
      <c r="B382" s="220"/>
      <c r="C382" s="249"/>
      <c r="D382" s="250"/>
      <c r="E382" s="229" t="s">
        <v>189</v>
      </c>
      <c r="F382" s="230"/>
      <c r="G382" s="260"/>
      <c r="H382" s="262"/>
      <c r="I382" s="233"/>
      <c r="J382" s="411"/>
      <c r="K382" s="262"/>
      <c r="L382" s="375"/>
      <c r="M382" s="260"/>
      <c r="N382" s="262"/>
      <c r="O382" s="233"/>
      <c r="P382" s="216"/>
      <c r="Q382" s="216"/>
      <c r="R382" s="216"/>
      <c r="S382" s="411"/>
      <c r="T382" s="262"/>
      <c r="U382" s="233"/>
      <c r="V382" s="234"/>
      <c r="W382" s="95"/>
      <c r="X382" s="231"/>
      <c r="Y382" s="246"/>
    </row>
    <row r="383" spans="1:25" ht="24" customHeight="1" thickBot="1" x14ac:dyDescent="0.3">
      <c r="A383" s="248">
        <v>2941</v>
      </c>
      <c r="B383" s="293" t="s">
        <v>227</v>
      </c>
      <c r="C383" s="249">
        <v>4</v>
      </c>
      <c r="D383" s="250">
        <v>1</v>
      </c>
      <c r="E383" s="229" t="s">
        <v>441</v>
      </c>
      <c r="F383" s="230"/>
      <c r="G383" s="312">
        <f>SUM(H383:I383)</f>
        <v>0</v>
      </c>
      <c r="H383" s="276"/>
      <c r="I383" s="358"/>
      <c r="J383" s="275">
        <f>SUM(K383:L383)</f>
        <v>0</v>
      </c>
      <c r="K383" s="276"/>
      <c r="L383" s="418"/>
      <c r="M383" s="312">
        <f>SUM(N383:O383)</f>
        <v>0</v>
      </c>
      <c r="N383" s="276"/>
      <c r="O383" s="358"/>
      <c r="P383" s="216">
        <f t="shared" si="288"/>
        <v>0</v>
      </c>
      <c r="Q383" s="216">
        <f t="shared" si="289"/>
        <v>0</v>
      </c>
      <c r="R383" s="216">
        <f t="shared" si="290"/>
        <v>0</v>
      </c>
      <c r="S383" s="275">
        <f>SUM(T383:U383)</f>
        <v>0</v>
      </c>
      <c r="T383" s="276"/>
      <c r="U383" s="358"/>
      <c r="V383" s="277">
        <f>SUM(W383:X383)</f>
        <v>0</v>
      </c>
      <c r="W383" s="111"/>
      <c r="X383" s="278"/>
      <c r="Y383" s="235"/>
    </row>
    <row r="384" spans="1:25" ht="24" customHeight="1" thickBot="1" x14ac:dyDescent="0.3">
      <c r="A384" s="248">
        <v>2942</v>
      </c>
      <c r="B384" s="293" t="s">
        <v>227</v>
      </c>
      <c r="C384" s="249">
        <v>4</v>
      </c>
      <c r="D384" s="250">
        <v>2</v>
      </c>
      <c r="E384" s="229" t="s">
        <v>442</v>
      </c>
      <c r="F384" s="230"/>
      <c r="G384" s="312">
        <f>SUM(H384:I384)</f>
        <v>0</v>
      </c>
      <c r="H384" s="276"/>
      <c r="I384" s="358"/>
      <c r="J384" s="275">
        <f>SUM(K384:L384)</f>
        <v>0</v>
      </c>
      <c r="K384" s="276"/>
      <c r="L384" s="416"/>
      <c r="M384" s="312">
        <f>SUM(N384:O384)</f>
        <v>0</v>
      </c>
      <c r="N384" s="276"/>
      <c r="O384" s="357"/>
      <c r="P384" s="216">
        <f t="shared" si="288"/>
        <v>0</v>
      </c>
      <c r="Q384" s="216">
        <f t="shared" si="289"/>
        <v>0</v>
      </c>
      <c r="R384" s="216">
        <f t="shared" si="290"/>
        <v>0</v>
      </c>
      <c r="S384" s="275">
        <f>SUM(T384:U384)</f>
        <v>0</v>
      </c>
      <c r="T384" s="276"/>
      <c r="U384" s="357"/>
      <c r="V384" s="277">
        <f>SUM(W384:X384)</f>
        <v>0</v>
      </c>
      <c r="W384" s="111"/>
      <c r="X384" s="274"/>
      <c r="Y384" s="235"/>
    </row>
    <row r="385" spans="1:25" ht="27.75" customHeight="1" x14ac:dyDescent="0.25">
      <c r="A385" s="236">
        <v>2950</v>
      </c>
      <c r="B385" s="294" t="s">
        <v>227</v>
      </c>
      <c r="C385" s="238">
        <v>5</v>
      </c>
      <c r="D385" s="239">
        <v>0</v>
      </c>
      <c r="E385" s="240" t="s">
        <v>443</v>
      </c>
      <c r="F385" s="212"/>
      <c r="G385" s="353">
        <f>SUM(G387,G393)</f>
        <v>283671.59999999998</v>
      </c>
      <c r="H385" s="272">
        <f>H387+H393</f>
        <v>279871.59999999998</v>
      </c>
      <c r="I385" s="354">
        <f>I387+I393</f>
        <v>3800</v>
      </c>
      <c r="J385" s="414">
        <f>SUM(J387,J393)</f>
        <v>332225</v>
      </c>
      <c r="K385" s="272">
        <f>K387+K393</f>
        <v>331035</v>
      </c>
      <c r="L385" s="420">
        <f>L387+L393</f>
        <v>1190</v>
      </c>
      <c r="M385" s="353">
        <f>SUM(M387,M393)</f>
        <v>338770.4</v>
      </c>
      <c r="N385" s="272">
        <f>N387+N393</f>
        <v>338770.4</v>
      </c>
      <c r="O385" s="354">
        <f>O387+O393</f>
        <v>0</v>
      </c>
      <c r="P385" s="216">
        <f t="shared" si="288"/>
        <v>6545.4000000000233</v>
      </c>
      <c r="Q385" s="216">
        <f t="shared" si="289"/>
        <v>7735.4000000000233</v>
      </c>
      <c r="R385" s="216">
        <f t="shared" si="290"/>
        <v>-1190</v>
      </c>
      <c r="S385" s="414">
        <f>SUM(S387,S393)</f>
        <v>350000</v>
      </c>
      <c r="T385" s="272">
        <f>T387+T393</f>
        <v>350000</v>
      </c>
      <c r="U385" s="272">
        <f>U387+U393</f>
        <v>0</v>
      </c>
      <c r="V385" s="245">
        <f>SUM(V387,V393)</f>
        <v>360000</v>
      </c>
      <c r="W385" s="242">
        <f>W387+W393</f>
        <v>360000</v>
      </c>
      <c r="X385" s="242">
        <f>X387+X393</f>
        <v>0</v>
      </c>
      <c r="Y385" s="235"/>
    </row>
    <row r="386" spans="1:25" s="247" customFormat="1" ht="17.25" customHeight="1" x14ac:dyDescent="0.25">
      <c r="A386" s="248"/>
      <c r="B386" s="220"/>
      <c r="C386" s="249"/>
      <c r="D386" s="250"/>
      <c r="E386" s="229" t="s">
        <v>189</v>
      </c>
      <c r="F386" s="230"/>
      <c r="G386" s="260"/>
      <c r="H386" s="262"/>
      <c r="I386" s="233"/>
      <c r="J386" s="411"/>
      <c r="K386" s="262"/>
      <c r="L386" s="375"/>
      <c r="M386" s="260"/>
      <c r="N386" s="262"/>
      <c r="O386" s="233"/>
      <c r="P386" s="216"/>
      <c r="Q386" s="216"/>
      <c r="R386" s="216"/>
      <c r="S386" s="411"/>
      <c r="T386" s="262"/>
      <c r="U386" s="233"/>
      <c r="V386" s="234"/>
      <c r="W386" s="95"/>
      <c r="X386" s="231"/>
      <c r="Y386" s="246"/>
    </row>
    <row r="387" spans="1:25" ht="16.5" thickBot="1" x14ac:dyDescent="0.3">
      <c r="A387" s="248">
        <v>2951</v>
      </c>
      <c r="B387" s="293" t="s">
        <v>227</v>
      </c>
      <c r="C387" s="249">
        <v>5</v>
      </c>
      <c r="D387" s="250">
        <v>1</v>
      </c>
      <c r="E387" s="328" t="s">
        <v>231</v>
      </c>
      <c r="F387" s="329"/>
      <c r="G387" s="312">
        <f t="shared" ref="G387:G393" si="296">SUM(H387:I387)</f>
        <v>283671.59999999998</v>
      </c>
      <c r="H387" s="276">
        <v>279871.59999999998</v>
      </c>
      <c r="I387" s="358">
        <v>3800</v>
      </c>
      <c r="J387" s="275">
        <f>SUM(K387:L387)</f>
        <v>332225</v>
      </c>
      <c r="K387" s="276">
        <f>K388</f>
        <v>331035</v>
      </c>
      <c r="L387" s="418">
        <f>L388</f>
        <v>1190</v>
      </c>
      <c r="M387" s="312">
        <f>SUM(N387:O387)</f>
        <v>338770.4</v>
      </c>
      <c r="N387" s="276">
        <f>N388</f>
        <v>338770.4</v>
      </c>
      <c r="O387" s="358">
        <f>O388</f>
        <v>0</v>
      </c>
      <c r="P387" s="216">
        <f t="shared" si="288"/>
        <v>6545.4000000000233</v>
      </c>
      <c r="Q387" s="216">
        <f t="shared" si="289"/>
        <v>7735.4000000000233</v>
      </c>
      <c r="R387" s="216">
        <f t="shared" si="290"/>
        <v>-1190</v>
      </c>
      <c r="S387" s="275">
        <f>SUM(T387:U387)</f>
        <v>350000</v>
      </c>
      <c r="T387" s="276">
        <f>T388</f>
        <v>350000</v>
      </c>
      <c r="U387" s="358">
        <f>U388</f>
        <v>0</v>
      </c>
      <c r="V387" s="277">
        <f>SUM(W387:X387)</f>
        <v>360000</v>
      </c>
      <c r="W387" s="111">
        <f>W388</f>
        <v>360000</v>
      </c>
      <c r="X387" s="278">
        <f>X388</f>
        <v>0</v>
      </c>
      <c r="Y387" s="235"/>
    </row>
    <row r="388" spans="1:25" ht="82.5" customHeight="1" thickBot="1" x14ac:dyDescent="0.3">
      <c r="A388" s="248"/>
      <c r="B388" s="293"/>
      <c r="C388" s="249"/>
      <c r="D388" s="250"/>
      <c r="E388" s="318" t="s">
        <v>568</v>
      </c>
      <c r="F388" s="329">
        <v>4511</v>
      </c>
      <c r="G388" s="312">
        <f t="shared" si="296"/>
        <v>279871.59999999998</v>
      </c>
      <c r="H388" s="276">
        <v>279871.59999999998</v>
      </c>
      <c r="I388" s="358">
        <f>SUM(I390,I391,I392)</f>
        <v>0</v>
      </c>
      <c r="J388" s="275">
        <f>SUM(K388:L388)</f>
        <v>332225</v>
      </c>
      <c r="K388" s="276">
        <v>331035</v>
      </c>
      <c r="L388" s="418">
        <f>SUM(L390,L391,L392)</f>
        <v>1190</v>
      </c>
      <c r="M388" s="312">
        <f>SUM(N388:O388)</f>
        <v>338770.4</v>
      </c>
      <c r="N388" s="276">
        <v>338770.4</v>
      </c>
      <c r="O388" s="358">
        <f>SUM(O390,O391,O392)</f>
        <v>0</v>
      </c>
      <c r="P388" s="216">
        <f t="shared" si="288"/>
        <v>6545.4000000000233</v>
      </c>
      <c r="Q388" s="216">
        <f t="shared" si="289"/>
        <v>7735.4000000000233</v>
      </c>
      <c r="R388" s="216">
        <f t="shared" si="290"/>
        <v>-1190</v>
      </c>
      <c r="S388" s="275">
        <f>SUM(T388:U388)</f>
        <v>350000</v>
      </c>
      <c r="T388" s="276">
        <v>350000</v>
      </c>
      <c r="U388" s="358">
        <f>SUM(U390,U391,U392)</f>
        <v>0</v>
      </c>
      <c r="V388" s="277">
        <f>SUM(W388:X388)</f>
        <v>360000</v>
      </c>
      <c r="W388" s="111">
        <v>360000</v>
      </c>
      <c r="X388" s="278">
        <f>SUM(X390,X391,X392)</f>
        <v>0</v>
      </c>
      <c r="Y388" s="263" t="s">
        <v>595</v>
      </c>
    </row>
    <row r="389" spans="1:25" ht="16.5" thickBot="1" x14ac:dyDescent="0.3">
      <c r="A389" s="248"/>
      <c r="B389" s="293"/>
      <c r="C389" s="249"/>
      <c r="D389" s="250"/>
      <c r="E389" s="229" t="s">
        <v>564</v>
      </c>
      <c r="F389" s="230">
        <v>5134</v>
      </c>
      <c r="G389" s="312">
        <f t="shared" si="296"/>
        <v>3800</v>
      </c>
      <c r="H389" s="276"/>
      <c r="I389" s="357">
        <v>3800</v>
      </c>
      <c r="J389" s="275"/>
      <c r="K389" s="276"/>
      <c r="L389" s="416"/>
      <c r="M389" s="312"/>
      <c r="N389" s="276"/>
      <c r="O389" s="357"/>
      <c r="P389" s="216"/>
      <c r="Q389" s="216"/>
      <c r="R389" s="216"/>
      <c r="S389" s="275"/>
      <c r="T389" s="276"/>
      <c r="U389" s="357"/>
      <c r="V389" s="277"/>
      <c r="W389" s="111"/>
      <c r="X389" s="274"/>
      <c r="Y389" s="235"/>
    </row>
    <row r="390" spans="1:25" ht="19.5" customHeight="1" thickBot="1" x14ac:dyDescent="0.3">
      <c r="A390" s="248"/>
      <c r="B390" s="293"/>
      <c r="C390" s="249"/>
      <c r="D390" s="250"/>
      <c r="E390" s="229" t="s">
        <v>547</v>
      </c>
      <c r="F390" s="230">
        <v>5113</v>
      </c>
      <c r="G390" s="312">
        <f t="shared" si="296"/>
        <v>0</v>
      </c>
      <c r="H390" s="276"/>
      <c r="I390" s="358"/>
      <c r="J390" s="275">
        <f>SUM(K390:L390)</f>
        <v>1190</v>
      </c>
      <c r="K390" s="276"/>
      <c r="L390" s="416">
        <v>1190</v>
      </c>
      <c r="M390" s="312">
        <f>SUM(N390:O390)</f>
        <v>0</v>
      </c>
      <c r="N390" s="276"/>
      <c r="O390" s="357"/>
      <c r="P390" s="216">
        <f t="shared" si="288"/>
        <v>-1190</v>
      </c>
      <c r="Q390" s="216">
        <f t="shared" si="289"/>
        <v>0</v>
      </c>
      <c r="R390" s="216">
        <f t="shared" si="290"/>
        <v>-1190</v>
      </c>
      <c r="S390" s="275">
        <f>SUM(T390:U390)</f>
        <v>0</v>
      </c>
      <c r="T390" s="276"/>
      <c r="U390" s="357"/>
      <c r="V390" s="277">
        <f>SUM(W390:X390)</f>
        <v>0</v>
      </c>
      <c r="W390" s="111"/>
      <c r="X390" s="274"/>
      <c r="Y390" s="235"/>
    </row>
    <row r="391" spans="1:25" ht="23.25" customHeight="1" thickBot="1" x14ac:dyDescent="0.3">
      <c r="A391" s="248"/>
      <c r="B391" s="293"/>
      <c r="C391" s="249"/>
      <c r="D391" s="250"/>
      <c r="E391" s="330"/>
      <c r="F391" s="298"/>
      <c r="G391" s="312">
        <f t="shared" si="296"/>
        <v>0</v>
      </c>
      <c r="H391" s="276"/>
      <c r="I391" s="358"/>
      <c r="J391" s="275">
        <f>SUM(K391:L391)</f>
        <v>0</v>
      </c>
      <c r="K391" s="276"/>
      <c r="L391" s="416"/>
      <c r="M391" s="312">
        <f>SUM(N391:O391)</f>
        <v>0</v>
      </c>
      <c r="N391" s="276"/>
      <c r="O391" s="357"/>
      <c r="P391" s="216">
        <f t="shared" si="288"/>
        <v>0</v>
      </c>
      <c r="Q391" s="216">
        <f t="shared" si="289"/>
        <v>0</v>
      </c>
      <c r="R391" s="216">
        <f t="shared" si="290"/>
        <v>0</v>
      </c>
      <c r="S391" s="275">
        <f>SUM(T391:U391)</f>
        <v>0</v>
      </c>
      <c r="T391" s="276"/>
      <c r="U391" s="357"/>
      <c r="V391" s="277">
        <f>SUM(W391:X391)</f>
        <v>0</v>
      </c>
      <c r="W391" s="111"/>
      <c r="X391" s="274"/>
      <c r="Y391" s="235"/>
    </row>
    <row r="392" spans="1:25" ht="20.25" customHeight="1" thickBot="1" x14ac:dyDescent="0.3">
      <c r="A392" s="248"/>
      <c r="B392" s="293"/>
      <c r="C392" s="249"/>
      <c r="D392" s="250"/>
      <c r="E392" s="330"/>
      <c r="F392" s="298"/>
      <c r="G392" s="312">
        <f t="shared" si="296"/>
        <v>0</v>
      </c>
      <c r="H392" s="276"/>
      <c r="I392" s="358"/>
      <c r="J392" s="275">
        <f>SUM(K392:L392)</f>
        <v>0</v>
      </c>
      <c r="K392" s="276"/>
      <c r="L392" s="416"/>
      <c r="M392" s="312">
        <f>SUM(N392:O392)</f>
        <v>0</v>
      </c>
      <c r="N392" s="276"/>
      <c r="O392" s="357"/>
      <c r="P392" s="216">
        <f t="shared" si="288"/>
        <v>0</v>
      </c>
      <c r="Q392" s="216">
        <f t="shared" si="289"/>
        <v>0</v>
      </c>
      <c r="R392" s="216">
        <f t="shared" si="290"/>
        <v>0</v>
      </c>
      <c r="S392" s="275">
        <f>SUM(T392:U392)</f>
        <v>0</v>
      </c>
      <c r="T392" s="276"/>
      <c r="U392" s="357"/>
      <c r="V392" s="277">
        <f>SUM(W392:X392)</f>
        <v>0</v>
      </c>
      <c r="W392" s="111"/>
      <c r="X392" s="274"/>
      <c r="Y392" s="235"/>
    </row>
    <row r="393" spans="1:25" ht="16.5" customHeight="1" thickBot="1" x14ac:dyDescent="0.3">
      <c r="A393" s="248">
        <v>2952</v>
      </c>
      <c r="B393" s="293" t="s">
        <v>227</v>
      </c>
      <c r="C393" s="249">
        <v>5</v>
      </c>
      <c r="D393" s="250">
        <v>2</v>
      </c>
      <c r="E393" s="229" t="s">
        <v>444</v>
      </c>
      <c r="F393" s="230"/>
      <c r="G393" s="312">
        <f t="shared" si="296"/>
        <v>0</v>
      </c>
      <c r="H393" s="276"/>
      <c r="I393" s="358"/>
      <c r="J393" s="275">
        <f>SUM(K393:L393)</f>
        <v>0</v>
      </c>
      <c r="K393" s="276"/>
      <c r="L393" s="416"/>
      <c r="M393" s="312">
        <f>SUM(N393:O393)</f>
        <v>0</v>
      </c>
      <c r="N393" s="276"/>
      <c r="O393" s="357"/>
      <c r="P393" s="216">
        <f t="shared" si="288"/>
        <v>0</v>
      </c>
      <c r="Q393" s="216">
        <f t="shared" si="289"/>
        <v>0</v>
      </c>
      <c r="R393" s="216">
        <f t="shared" si="290"/>
        <v>0</v>
      </c>
      <c r="S393" s="275">
        <f>SUM(T393:U393)</f>
        <v>0</v>
      </c>
      <c r="T393" s="276"/>
      <c r="U393" s="357"/>
      <c r="V393" s="277">
        <f>SUM(W393:X393)</f>
        <v>0</v>
      </c>
      <c r="W393" s="111"/>
      <c r="X393" s="274"/>
      <c r="Y393" s="235"/>
    </row>
    <row r="394" spans="1:25" ht="26.25" customHeight="1" x14ac:dyDescent="0.25">
      <c r="A394" s="236">
        <v>2960</v>
      </c>
      <c r="B394" s="294" t="s">
        <v>227</v>
      </c>
      <c r="C394" s="238">
        <v>6</v>
      </c>
      <c r="D394" s="239">
        <v>0</v>
      </c>
      <c r="E394" s="240" t="s">
        <v>445</v>
      </c>
      <c r="F394" s="212"/>
      <c r="G394" s="353">
        <f t="shared" ref="G394:L394" si="297">SUM(G396)</f>
        <v>0</v>
      </c>
      <c r="H394" s="272">
        <f t="shared" si="297"/>
        <v>0</v>
      </c>
      <c r="I394" s="244">
        <f t="shared" si="297"/>
        <v>0</v>
      </c>
      <c r="J394" s="414">
        <f t="shared" si="297"/>
        <v>0</v>
      </c>
      <c r="K394" s="272">
        <f t="shared" si="297"/>
        <v>0</v>
      </c>
      <c r="L394" s="415">
        <f t="shared" si="297"/>
        <v>0</v>
      </c>
      <c r="M394" s="353">
        <f t="shared" ref="M394:O394" si="298">SUM(M396)</f>
        <v>0</v>
      </c>
      <c r="N394" s="272">
        <f t="shared" si="298"/>
        <v>0</v>
      </c>
      <c r="O394" s="244">
        <f t="shared" si="298"/>
        <v>0</v>
      </c>
      <c r="P394" s="216">
        <f t="shared" si="288"/>
        <v>0</v>
      </c>
      <c r="Q394" s="216">
        <f t="shared" si="289"/>
        <v>0</v>
      </c>
      <c r="R394" s="216">
        <f t="shared" si="290"/>
        <v>0</v>
      </c>
      <c r="S394" s="414">
        <f t="shared" ref="S394:U394" si="299">SUM(S396)</f>
        <v>0</v>
      </c>
      <c r="T394" s="272">
        <f t="shared" si="299"/>
        <v>0</v>
      </c>
      <c r="U394" s="244">
        <f t="shared" si="299"/>
        <v>0</v>
      </c>
      <c r="V394" s="245">
        <f t="shared" ref="V394:X394" si="300">SUM(V396)</f>
        <v>0</v>
      </c>
      <c r="W394" s="242">
        <f t="shared" si="300"/>
        <v>0</v>
      </c>
      <c r="X394" s="271">
        <f t="shared" si="300"/>
        <v>0</v>
      </c>
      <c r="Y394" s="235"/>
    </row>
    <row r="395" spans="1:25" s="247" customFormat="1" ht="18.75" customHeight="1" x14ac:dyDescent="0.25">
      <c r="A395" s="248"/>
      <c r="B395" s="220"/>
      <c r="C395" s="249"/>
      <c r="D395" s="250"/>
      <c r="E395" s="229" t="s">
        <v>189</v>
      </c>
      <c r="F395" s="230"/>
      <c r="G395" s="260"/>
      <c r="H395" s="262"/>
      <c r="I395" s="233"/>
      <c r="J395" s="411"/>
      <c r="K395" s="262"/>
      <c r="L395" s="375"/>
      <c r="M395" s="260"/>
      <c r="N395" s="262"/>
      <c r="O395" s="233"/>
      <c r="P395" s="216"/>
      <c r="Q395" s="216"/>
      <c r="R395" s="216"/>
      <c r="S395" s="411"/>
      <c r="T395" s="262"/>
      <c r="U395" s="233"/>
      <c r="V395" s="234"/>
      <c r="W395" s="95"/>
      <c r="X395" s="231"/>
      <c r="Y395" s="246"/>
    </row>
    <row r="396" spans="1:25" ht="24" customHeight="1" thickBot="1" x14ac:dyDescent="0.3">
      <c r="A396" s="227">
        <v>2961</v>
      </c>
      <c r="B396" s="249" t="s">
        <v>227</v>
      </c>
      <c r="C396" s="249">
        <v>6</v>
      </c>
      <c r="D396" s="249">
        <v>1</v>
      </c>
      <c r="E396" s="265" t="s">
        <v>445</v>
      </c>
      <c r="F396" s="230"/>
      <c r="G396" s="312">
        <f>SUM(H396:I396)</f>
        <v>0</v>
      </c>
      <c r="H396" s="276"/>
      <c r="I396" s="358"/>
      <c r="J396" s="275">
        <f>SUM(K396:L396)</f>
        <v>0</v>
      </c>
      <c r="K396" s="276"/>
      <c r="L396" s="418"/>
      <c r="M396" s="312">
        <f>SUM(N396:O396)</f>
        <v>0</v>
      </c>
      <c r="N396" s="276"/>
      <c r="O396" s="358"/>
      <c r="P396" s="216">
        <f t="shared" si="288"/>
        <v>0</v>
      </c>
      <c r="Q396" s="216">
        <f t="shared" si="289"/>
        <v>0</v>
      </c>
      <c r="R396" s="216">
        <f t="shared" si="290"/>
        <v>0</v>
      </c>
      <c r="S396" s="275">
        <f>SUM(T396:U396)</f>
        <v>0</v>
      </c>
      <c r="T396" s="276"/>
      <c r="U396" s="358"/>
      <c r="V396" s="277">
        <f>SUM(W396:X396)</f>
        <v>0</v>
      </c>
      <c r="W396" s="111"/>
      <c r="X396" s="278"/>
      <c r="Y396" s="235"/>
    </row>
    <row r="397" spans="1:25" ht="26.25" customHeight="1" x14ac:dyDescent="0.25">
      <c r="A397" s="331">
        <v>2970</v>
      </c>
      <c r="B397" s="238" t="s">
        <v>227</v>
      </c>
      <c r="C397" s="238">
        <v>7</v>
      </c>
      <c r="D397" s="238">
        <v>0</v>
      </c>
      <c r="E397" s="332" t="s">
        <v>446</v>
      </c>
      <c r="F397" s="212"/>
      <c r="G397" s="353">
        <f t="shared" ref="G397:L397" si="301">SUM(G399)</f>
        <v>0</v>
      </c>
      <c r="H397" s="272">
        <f t="shared" si="301"/>
        <v>0</v>
      </c>
      <c r="I397" s="244">
        <f t="shared" si="301"/>
        <v>0</v>
      </c>
      <c r="J397" s="414">
        <f t="shared" si="301"/>
        <v>0</v>
      </c>
      <c r="K397" s="272">
        <f t="shared" si="301"/>
        <v>0</v>
      </c>
      <c r="L397" s="415">
        <f t="shared" si="301"/>
        <v>0</v>
      </c>
      <c r="M397" s="353">
        <f t="shared" ref="M397:O397" si="302">SUM(M399)</f>
        <v>0</v>
      </c>
      <c r="N397" s="272">
        <f t="shared" si="302"/>
        <v>0</v>
      </c>
      <c r="O397" s="244">
        <f t="shared" si="302"/>
        <v>0</v>
      </c>
      <c r="P397" s="216">
        <f t="shared" si="288"/>
        <v>0</v>
      </c>
      <c r="Q397" s="216">
        <f t="shared" si="289"/>
        <v>0</v>
      </c>
      <c r="R397" s="216">
        <f t="shared" si="290"/>
        <v>0</v>
      </c>
      <c r="S397" s="414">
        <f t="shared" ref="S397:U397" si="303">SUM(S399)</f>
        <v>0</v>
      </c>
      <c r="T397" s="272">
        <f t="shared" si="303"/>
        <v>0</v>
      </c>
      <c r="U397" s="244">
        <f t="shared" si="303"/>
        <v>0</v>
      </c>
      <c r="V397" s="245">
        <f t="shared" ref="V397:X397" si="304">SUM(V399)</f>
        <v>0</v>
      </c>
      <c r="W397" s="242">
        <f t="shared" si="304"/>
        <v>0</v>
      </c>
      <c r="X397" s="271">
        <f t="shared" si="304"/>
        <v>0</v>
      </c>
      <c r="Y397" s="235"/>
    </row>
    <row r="398" spans="1:25" s="247" customFormat="1" ht="20.25" customHeight="1" x14ac:dyDescent="0.25">
      <c r="A398" s="227"/>
      <c r="B398" s="249"/>
      <c r="C398" s="249"/>
      <c r="D398" s="249"/>
      <c r="E398" s="265" t="s">
        <v>189</v>
      </c>
      <c r="F398" s="230"/>
      <c r="G398" s="260"/>
      <c r="H398" s="262"/>
      <c r="I398" s="233"/>
      <c r="J398" s="411"/>
      <c r="K398" s="262"/>
      <c r="L398" s="375"/>
      <c r="M398" s="260"/>
      <c r="N398" s="262"/>
      <c r="O398" s="233"/>
      <c r="P398" s="216"/>
      <c r="Q398" s="216"/>
      <c r="R398" s="216"/>
      <c r="S398" s="411"/>
      <c r="T398" s="262"/>
      <c r="U398" s="233"/>
      <c r="V398" s="234"/>
      <c r="W398" s="95"/>
      <c r="X398" s="231"/>
      <c r="Y398" s="246"/>
    </row>
    <row r="399" spans="1:25" ht="32.25" customHeight="1" thickBot="1" x14ac:dyDescent="0.3">
      <c r="A399" s="227">
        <v>2971</v>
      </c>
      <c r="B399" s="249" t="s">
        <v>227</v>
      </c>
      <c r="C399" s="249">
        <v>7</v>
      </c>
      <c r="D399" s="249">
        <v>1</v>
      </c>
      <c r="E399" s="265" t="s">
        <v>446</v>
      </c>
      <c r="F399" s="230"/>
      <c r="G399" s="312">
        <f>SUM(H399:I399)</f>
        <v>0</v>
      </c>
      <c r="H399" s="276"/>
      <c r="I399" s="357"/>
      <c r="J399" s="275">
        <f>SUM(K399:L399)</f>
        <v>0</v>
      </c>
      <c r="K399" s="276"/>
      <c r="L399" s="416"/>
      <c r="M399" s="312">
        <f>SUM(N399:O399)</f>
        <v>0</v>
      </c>
      <c r="N399" s="276"/>
      <c r="O399" s="357"/>
      <c r="P399" s="216">
        <f t="shared" si="288"/>
        <v>0</v>
      </c>
      <c r="Q399" s="216">
        <f t="shared" si="289"/>
        <v>0</v>
      </c>
      <c r="R399" s="216">
        <f t="shared" si="290"/>
        <v>0</v>
      </c>
      <c r="S399" s="275">
        <f>SUM(T399:U399)</f>
        <v>0</v>
      </c>
      <c r="T399" s="276"/>
      <c r="U399" s="357"/>
      <c r="V399" s="277">
        <f>SUM(W399:X399)</f>
        <v>0</v>
      </c>
      <c r="W399" s="111"/>
      <c r="X399" s="274"/>
      <c r="Y399" s="235"/>
    </row>
    <row r="400" spans="1:25" ht="27.75" customHeight="1" x14ac:dyDescent="0.25">
      <c r="A400" s="331">
        <v>2980</v>
      </c>
      <c r="B400" s="238" t="s">
        <v>227</v>
      </c>
      <c r="C400" s="238">
        <v>8</v>
      </c>
      <c r="D400" s="238">
        <v>0</v>
      </c>
      <c r="E400" s="332" t="s">
        <v>447</v>
      </c>
      <c r="F400" s="212"/>
      <c r="G400" s="353">
        <f t="shared" ref="G400:L400" si="305">SUM(G402)</f>
        <v>12873.4</v>
      </c>
      <c r="H400" s="272">
        <f t="shared" si="305"/>
        <v>12873.4</v>
      </c>
      <c r="I400" s="244">
        <f t="shared" si="305"/>
        <v>0</v>
      </c>
      <c r="J400" s="414">
        <f t="shared" si="305"/>
        <v>7630</v>
      </c>
      <c r="K400" s="272">
        <f t="shared" si="305"/>
        <v>7630</v>
      </c>
      <c r="L400" s="415">
        <f t="shared" si="305"/>
        <v>0</v>
      </c>
      <c r="M400" s="353">
        <f t="shared" ref="M400:O400" si="306">SUM(M402)</f>
        <v>7630</v>
      </c>
      <c r="N400" s="272">
        <f t="shared" si="306"/>
        <v>7630</v>
      </c>
      <c r="O400" s="244">
        <f t="shared" si="306"/>
        <v>0</v>
      </c>
      <c r="P400" s="216">
        <f t="shared" si="288"/>
        <v>0</v>
      </c>
      <c r="Q400" s="216">
        <f t="shared" si="289"/>
        <v>0</v>
      </c>
      <c r="R400" s="216">
        <f t="shared" si="290"/>
        <v>0</v>
      </c>
      <c r="S400" s="414">
        <f t="shared" ref="S400:U400" si="307">SUM(S402)</f>
        <v>9000</v>
      </c>
      <c r="T400" s="272">
        <f t="shared" si="307"/>
        <v>9000</v>
      </c>
      <c r="U400" s="244">
        <f t="shared" si="307"/>
        <v>0</v>
      </c>
      <c r="V400" s="245">
        <f t="shared" ref="V400:X400" si="308">SUM(V402)</f>
        <v>10000</v>
      </c>
      <c r="W400" s="242">
        <f t="shared" si="308"/>
        <v>10000</v>
      </c>
      <c r="X400" s="271">
        <f t="shared" si="308"/>
        <v>0</v>
      </c>
      <c r="Y400" s="235"/>
    </row>
    <row r="401" spans="1:25" s="247" customFormat="1" ht="20.25" customHeight="1" x14ac:dyDescent="0.25">
      <c r="A401" s="227"/>
      <c r="B401" s="249"/>
      <c r="C401" s="249"/>
      <c r="D401" s="249"/>
      <c r="E401" s="265" t="s">
        <v>189</v>
      </c>
      <c r="F401" s="230"/>
      <c r="G401" s="260"/>
      <c r="H401" s="262"/>
      <c r="I401" s="233"/>
      <c r="J401" s="411"/>
      <c r="K401" s="262"/>
      <c r="L401" s="375"/>
      <c r="M401" s="260"/>
      <c r="N401" s="262"/>
      <c r="O401" s="233"/>
      <c r="P401" s="216"/>
      <c r="Q401" s="216"/>
      <c r="R401" s="216"/>
      <c r="S401" s="411"/>
      <c r="T401" s="262"/>
      <c r="U401" s="233"/>
      <c r="V401" s="234"/>
      <c r="W401" s="95"/>
      <c r="X401" s="231"/>
      <c r="Y401" s="246"/>
    </row>
    <row r="402" spans="1:25" ht="23.25" customHeight="1" thickBot="1" x14ac:dyDescent="0.3">
      <c r="A402" s="227">
        <v>2981</v>
      </c>
      <c r="B402" s="249" t="s">
        <v>227</v>
      </c>
      <c r="C402" s="249">
        <v>8</v>
      </c>
      <c r="D402" s="249">
        <v>1</v>
      </c>
      <c r="E402" s="265" t="s">
        <v>447</v>
      </c>
      <c r="F402" s="230"/>
      <c r="G402" s="362">
        <f>SUM(H402:I402)</f>
        <v>12873.4</v>
      </c>
      <c r="H402" s="276">
        <v>12873.4</v>
      </c>
      <c r="I402" s="358">
        <v>0</v>
      </c>
      <c r="J402" s="276">
        <f>SUM(J403:J405)</f>
        <v>7630</v>
      </c>
      <c r="K402" s="276">
        <f>SUM(K403:K405)</f>
        <v>7630</v>
      </c>
      <c r="L402" s="418">
        <f>L403</f>
        <v>0</v>
      </c>
      <c r="M402" s="276">
        <f>SUM(M403:M405)</f>
        <v>7630</v>
      </c>
      <c r="N402" s="276">
        <f>SUM(N403:N405)</f>
        <v>7630</v>
      </c>
      <c r="O402" s="358">
        <f>O403</f>
        <v>0</v>
      </c>
      <c r="P402" s="216">
        <f t="shared" si="288"/>
        <v>0</v>
      </c>
      <c r="Q402" s="216">
        <f t="shared" si="289"/>
        <v>0</v>
      </c>
      <c r="R402" s="216">
        <f t="shared" si="290"/>
        <v>0</v>
      </c>
      <c r="S402" s="276">
        <f>SUM(S403:S405)</f>
        <v>9000</v>
      </c>
      <c r="T402" s="276">
        <f>SUM(T403:T405)</f>
        <v>9000</v>
      </c>
      <c r="U402" s="358">
        <f>U403</f>
        <v>0</v>
      </c>
      <c r="V402" s="111">
        <f>SUM(V403:V405)</f>
        <v>10000</v>
      </c>
      <c r="W402" s="111">
        <f>SUM(W403:W405)</f>
        <v>10000</v>
      </c>
      <c r="X402" s="278">
        <f>X403</f>
        <v>0</v>
      </c>
      <c r="Y402" s="235"/>
    </row>
    <row r="403" spans="1:25" ht="23.25" customHeight="1" thickBot="1" x14ac:dyDescent="0.3">
      <c r="A403" s="227"/>
      <c r="B403" s="249"/>
      <c r="C403" s="249"/>
      <c r="D403" s="249"/>
      <c r="E403" s="265" t="s">
        <v>571</v>
      </c>
      <c r="F403" s="230">
        <v>4637</v>
      </c>
      <c r="G403" s="312">
        <f>SUM(H403:I403)</f>
        <v>0</v>
      </c>
      <c r="H403" s="280"/>
      <c r="I403" s="258"/>
      <c r="J403" s="275">
        <f>SUM(K403:L403)</f>
        <v>0</v>
      </c>
      <c r="K403" s="280">
        <v>0</v>
      </c>
      <c r="L403" s="408">
        <v>0</v>
      </c>
      <c r="M403" s="312">
        <f>SUM(N403:O403)</f>
        <v>0</v>
      </c>
      <c r="N403" s="280">
        <v>0</v>
      </c>
      <c r="O403" s="258"/>
      <c r="P403" s="216">
        <f t="shared" si="288"/>
        <v>0</v>
      </c>
      <c r="Q403" s="216">
        <f t="shared" si="289"/>
        <v>0</v>
      </c>
      <c r="R403" s="216">
        <f t="shared" si="290"/>
        <v>0</v>
      </c>
      <c r="S403" s="275">
        <f>SUM(T403:U403)</f>
        <v>6000</v>
      </c>
      <c r="T403" s="280">
        <v>6000</v>
      </c>
      <c r="U403" s="258"/>
      <c r="V403" s="277">
        <f>SUM(W403:X403)</f>
        <v>7000</v>
      </c>
      <c r="W403" s="3">
        <v>7000</v>
      </c>
      <c r="X403" s="257"/>
      <c r="Y403" s="235"/>
    </row>
    <row r="404" spans="1:25" ht="23.25" customHeight="1" thickBot="1" x14ac:dyDescent="0.3">
      <c r="A404" s="227"/>
      <c r="B404" s="249"/>
      <c r="C404" s="249"/>
      <c r="D404" s="249"/>
      <c r="E404" s="265" t="s">
        <v>561</v>
      </c>
      <c r="F404" s="230">
        <v>4657</v>
      </c>
      <c r="G404" s="359"/>
      <c r="H404" s="280"/>
      <c r="I404" s="258"/>
      <c r="J404" s="275">
        <f>SUM(K404:L404)</f>
        <v>0</v>
      </c>
      <c r="K404" s="280">
        <v>0</v>
      </c>
      <c r="L404" s="408">
        <v>0</v>
      </c>
      <c r="M404" s="312">
        <f>SUM(N404:O404)</f>
        <v>0</v>
      </c>
      <c r="N404" s="280">
        <v>0</v>
      </c>
      <c r="O404" s="258"/>
      <c r="P404" s="216"/>
      <c r="Q404" s="216"/>
      <c r="R404" s="216"/>
      <c r="S404" s="275">
        <f>SUM(T404:U404)</f>
        <v>0</v>
      </c>
      <c r="T404" s="280">
        <v>0</v>
      </c>
      <c r="U404" s="258"/>
      <c r="V404" s="277">
        <f>SUM(W404:X404)</f>
        <v>0</v>
      </c>
      <c r="W404" s="3">
        <v>0</v>
      </c>
      <c r="X404" s="257"/>
      <c r="Y404" s="235"/>
    </row>
    <row r="405" spans="1:25" ht="23.25" customHeight="1" thickBot="1" x14ac:dyDescent="0.3">
      <c r="A405" s="227"/>
      <c r="B405" s="249"/>
      <c r="C405" s="249"/>
      <c r="D405" s="249"/>
      <c r="E405" s="265" t="s">
        <v>554</v>
      </c>
      <c r="F405" s="230">
        <v>4819</v>
      </c>
      <c r="G405" s="312">
        <f>SUM(H405:I405)</f>
        <v>12873.4</v>
      </c>
      <c r="H405" s="280">
        <v>12873.4</v>
      </c>
      <c r="I405" s="258"/>
      <c r="J405" s="275">
        <f>SUM(K405:L405)</f>
        <v>7630</v>
      </c>
      <c r="K405" s="280">
        <v>7630</v>
      </c>
      <c r="L405" s="408">
        <v>0</v>
      </c>
      <c r="M405" s="312">
        <f>SUM(N405:O405)</f>
        <v>7630</v>
      </c>
      <c r="N405" s="280">
        <v>7630</v>
      </c>
      <c r="O405" s="258"/>
      <c r="P405" s="216"/>
      <c r="Q405" s="216"/>
      <c r="R405" s="216"/>
      <c r="S405" s="275">
        <f>SUM(T405:U405)</f>
        <v>3000</v>
      </c>
      <c r="T405" s="280">
        <v>3000</v>
      </c>
      <c r="U405" s="258"/>
      <c r="V405" s="277">
        <f>SUM(W405:X405)</f>
        <v>3000</v>
      </c>
      <c r="W405" s="3">
        <v>3000</v>
      </c>
      <c r="X405" s="257"/>
      <c r="Y405" s="235"/>
    </row>
    <row r="406" spans="1:25" s="228" customFormat="1" ht="38.25" customHeight="1" x14ac:dyDescent="0.15">
      <c r="A406" s="331">
        <v>3000</v>
      </c>
      <c r="B406" s="238" t="s">
        <v>232</v>
      </c>
      <c r="C406" s="238">
        <v>0</v>
      </c>
      <c r="D406" s="238">
        <v>0</v>
      </c>
      <c r="E406" s="332" t="s">
        <v>509</v>
      </c>
      <c r="F406" s="212"/>
      <c r="G406" s="353">
        <f t="shared" ref="G406:O406" si="309">SUM(G408,G412,G415,G420,G423,G426,G429,G434,G438)</f>
        <v>15895</v>
      </c>
      <c r="H406" s="272">
        <f t="shared" si="309"/>
        <v>15895</v>
      </c>
      <c r="I406" s="354">
        <f t="shared" si="309"/>
        <v>0</v>
      </c>
      <c r="J406" s="414">
        <f t="shared" si="309"/>
        <v>18000</v>
      </c>
      <c r="K406" s="272">
        <f t="shared" si="309"/>
        <v>18000</v>
      </c>
      <c r="L406" s="420">
        <f t="shared" si="309"/>
        <v>0</v>
      </c>
      <c r="M406" s="353">
        <f t="shared" si="309"/>
        <v>18000</v>
      </c>
      <c r="N406" s="272">
        <f t="shared" si="309"/>
        <v>18000</v>
      </c>
      <c r="O406" s="354">
        <f t="shared" si="309"/>
        <v>0</v>
      </c>
      <c r="P406" s="216">
        <f t="shared" si="288"/>
        <v>0</v>
      </c>
      <c r="Q406" s="216">
        <f t="shared" si="289"/>
        <v>0</v>
      </c>
      <c r="R406" s="216">
        <f t="shared" si="290"/>
        <v>0</v>
      </c>
      <c r="S406" s="414">
        <f t="shared" ref="S406:U406" si="310">SUM(S408,S412,S415,S420,S423,S426,S429,S434,S438)</f>
        <v>18000</v>
      </c>
      <c r="T406" s="272">
        <f t="shared" si="310"/>
        <v>18000</v>
      </c>
      <c r="U406" s="272">
        <f t="shared" si="310"/>
        <v>0</v>
      </c>
      <c r="V406" s="245">
        <f t="shared" ref="V406:X406" si="311">SUM(V408,V412,V415,V420,V423,V426,V429,V434,V438)</f>
        <v>18000</v>
      </c>
      <c r="W406" s="242">
        <f t="shared" si="311"/>
        <v>18000</v>
      </c>
      <c r="X406" s="242">
        <f t="shared" si="311"/>
        <v>0</v>
      </c>
      <c r="Y406" s="227"/>
    </row>
    <row r="407" spans="1:25" ht="15.75" customHeight="1" x14ac:dyDescent="0.25">
      <c r="A407" s="227"/>
      <c r="B407" s="249"/>
      <c r="C407" s="249"/>
      <c r="D407" s="249"/>
      <c r="E407" s="265" t="s">
        <v>5</v>
      </c>
      <c r="F407" s="230"/>
      <c r="G407" s="260"/>
      <c r="H407" s="262"/>
      <c r="I407" s="233"/>
      <c r="J407" s="411"/>
      <c r="K407" s="262"/>
      <c r="L407" s="375"/>
      <c r="M407" s="260"/>
      <c r="N407" s="262"/>
      <c r="O407" s="233"/>
      <c r="P407" s="216"/>
      <c r="Q407" s="216"/>
      <c r="R407" s="216"/>
      <c r="S407" s="411"/>
      <c r="T407" s="262"/>
      <c r="U407" s="233"/>
      <c r="V407" s="234"/>
      <c r="W407" s="95"/>
      <c r="X407" s="231"/>
      <c r="Y407" s="235"/>
    </row>
    <row r="408" spans="1:25" ht="24" customHeight="1" x14ac:dyDescent="0.25">
      <c r="A408" s="331">
        <v>3010</v>
      </c>
      <c r="B408" s="238" t="s">
        <v>232</v>
      </c>
      <c r="C408" s="238">
        <v>1</v>
      </c>
      <c r="D408" s="238">
        <v>0</v>
      </c>
      <c r="E408" s="332" t="s">
        <v>448</v>
      </c>
      <c r="F408" s="212"/>
      <c r="G408" s="353">
        <f t="shared" ref="G408:O408" si="312">SUM(G410:G411)</f>
        <v>0</v>
      </c>
      <c r="H408" s="272">
        <f t="shared" si="312"/>
        <v>0</v>
      </c>
      <c r="I408" s="244">
        <f t="shared" si="312"/>
        <v>0</v>
      </c>
      <c r="J408" s="414">
        <f t="shared" si="312"/>
        <v>0</v>
      </c>
      <c r="K408" s="272">
        <f t="shared" si="312"/>
        <v>0</v>
      </c>
      <c r="L408" s="415">
        <f t="shared" si="312"/>
        <v>0</v>
      </c>
      <c r="M408" s="353">
        <f t="shared" si="312"/>
        <v>0</v>
      </c>
      <c r="N408" s="272">
        <f t="shared" si="312"/>
        <v>0</v>
      </c>
      <c r="O408" s="244">
        <f t="shared" si="312"/>
        <v>0</v>
      </c>
      <c r="P408" s="216">
        <f t="shared" si="288"/>
        <v>0</v>
      </c>
      <c r="Q408" s="216">
        <f t="shared" si="289"/>
        <v>0</v>
      </c>
      <c r="R408" s="216">
        <f t="shared" si="290"/>
        <v>0</v>
      </c>
      <c r="S408" s="414">
        <f t="shared" ref="S408:U408" si="313">SUM(S410:S411)</f>
        <v>0</v>
      </c>
      <c r="T408" s="272">
        <f t="shared" si="313"/>
        <v>0</v>
      </c>
      <c r="U408" s="244">
        <f t="shared" si="313"/>
        <v>0</v>
      </c>
      <c r="V408" s="245">
        <f t="shared" ref="V408:X408" si="314">SUM(V410:V411)</f>
        <v>0</v>
      </c>
      <c r="W408" s="242">
        <f t="shared" si="314"/>
        <v>0</v>
      </c>
      <c r="X408" s="271">
        <f t="shared" si="314"/>
        <v>0</v>
      </c>
      <c r="Y408" s="235"/>
    </row>
    <row r="409" spans="1:25" s="247" customFormat="1" ht="16.5" customHeight="1" x14ac:dyDescent="0.25">
      <c r="A409" s="227"/>
      <c r="B409" s="249"/>
      <c r="C409" s="249"/>
      <c r="D409" s="249"/>
      <c r="E409" s="265" t="s">
        <v>189</v>
      </c>
      <c r="F409" s="230"/>
      <c r="G409" s="260"/>
      <c r="H409" s="262"/>
      <c r="I409" s="233"/>
      <c r="J409" s="411"/>
      <c r="K409" s="262"/>
      <c r="L409" s="375"/>
      <c r="M409" s="260"/>
      <c r="N409" s="262"/>
      <c r="O409" s="233"/>
      <c r="P409" s="216"/>
      <c r="Q409" s="216"/>
      <c r="R409" s="216"/>
      <c r="S409" s="411"/>
      <c r="T409" s="262"/>
      <c r="U409" s="233"/>
      <c r="V409" s="234"/>
      <c r="W409" s="95"/>
      <c r="X409" s="231"/>
      <c r="Y409" s="246"/>
    </row>
    <row r="410" spans="1:25" ht="18.75" customHeight="1" thickBot="1" x14ac:dyDescent="0.3">
      <c r="A410" s="227">
        <v>3011</v>
      </c>
      <c r="B410" s="249" t="s">
        <v>232</v>
      </c>
      <c r="C410" s="249">
        <v>1</v>
      </c>
      <c r="D410" s="249">
        <v>1</v>
      </c>
      <c r="E410" s="265" t="s">
        <v>449</v>
      </c>
      <c r="F410" s="230"/>
      <c r="G410" s="312">
        <f>SUM(H410:I410)</f>
        <v>0</v>
      </c>
      <c r="H410" s="276"/>
      <c r="I410" s="357"/>
      <c r="J410" s="275">
        <f>SUM(K410:L410)</f>
        <v>0</v>
      </c>
      <c r="K410" s="276"/>
      <c r="L410" s="416"/>
      <c r="M410" s="312">
        <f>SUM(N410:O410)</f>
        <v>0</v>
      </c>
      <c r="N410" s="276"/>
      <c r="O410" s="357"/>
      <c r="P410" s="216">
        <f t="shared" si="288"/>
        <v>0</v>
      </c>
      <c r="Q410" s="216">
        <f t="shared" si="289"/>
        <v>0</v>
      </c>
      <c r="R410" s="216">
        <f t="shared" si="290"/>
        <v>0</v>
      </c>
      <c r="S410" s="275">
        <f>SUM(T410:U410)</f>
        <v>0</v>
      </c>
      <c r="T410" s="276"/>
      <c r="U410" s="357"/>
      <c r="V410" s="277">
        <f>SUM(W410:X410)</f>
        <v>0</v>
      </c>
      <c r="W410" s="111"/>
      <c r="X410" s="274"/>
      <c r="Y410" s="235"/>
    </row>
    <row r="411" spans="1:25" ht="17.25" customHeight="1" thickBot="1" x14ac:dyDescent="0.3">
      <c r="A411" s="227">
        <v>3012</v>
      </c>
      <c r="B411" s="249" t="s">
        <v>232</v>
      </c>
      <c r="C411" s="249">
        <v>1</v>
      </c>
      <c r="D411" s="249">
        <v>2</v>
      </c>
      <c r="E411" s="265" t="s">
        <v>450</v>
      </c>
      <c r="F411" s="230"/>
      <c r="G411" s="312">
        <f>SUM(H411:I411)</f>
        <v>0</v>
      </c>
      <c r="H411" s="276"/>
      <c r="I411" s="357"/>
      <c r="J411" s="275">
        <f>SUM(K411:L411)</f>
        <v>0</v>
      </c>
      <c r="K411" s="276"/>
      <c r="L411" s="416"/>
      <c r="M411" s="312">
        <f>SUM(N411:O411)</f>
        <v>0</v>
      </c>
      <c r="N411" s="276"/>
      <c r="O411" s="357"/>
      <c r="P411" s="216">
        <f t="shared" si="288"/>
        <v>0</v>
      </c>
      <c r="Q411" s="216">
        <f t="shared" si="289"/>
        <v>0</v>
      </c>
      <c r="R411" s="216">
        <f t="shared" si="290"/>
        <v>0</v>
      </c>
      <c r="S411" s="275">
        <f>SUM(T411:U411)</f>
        <v>0</v>
      </c>
      <c r="T411" s="276"/>
      <c r="U411" s="357"/>
      <c r="V411" s="277">
        <f>SUM(W411:X411)</f>
        <v>0</v>
      </c>
      <c r="W411" s="111"/>
      <c r="X411" s="274"/>
      <c r="Y411" s="235"/>
    </row>
    <row r="412" spans="1:25" ht="15" customHeight="1" x14ac:dyDescent="0.25">
      <c r="A412" s="331">
        <v>3020</v>
      </c>
      <c r="B412" s="238" t="s">
        <v>232</v>
      </c>
      <c r="C412" s="238">
        <v>2</v>
      </c>
      <c r="D412" s="238">
        <v>0</v>
      </c>
      <c r="E412" s="332" t="s">
        <v>451</v>
      </c>
      <c r="F412" s="212"/>
      <c r="G412" s="353">
        <f t="shared" ref="G412:L412" si="315">SUM(G414)</f>
        <v>0</v>
      </c>
      <c r="H412" s="272">
        <f t="shared" si="315"/>
        <v>0</v>
      </c>
      <c r="I412" s="244">
        <f t="shared" si="315"/>
        <v>0</v>
      </c>
      <c r="J412" s="414">
        <f t="shared" si="315"/>
        <v>0</v>
      </c>
      <c r="K412" s="272">
        <f t="shared" si="315"/>
        <v>0</v>
      </c>
      <c r="L412" s="415">
        <f t="shared" si="315"/>
        <v>0</v>
      </c>
      <c r="M412" s="353">
        <f t="shared" ref="M412:O412" si="316">SUM(M414)</f>
        <v>0</v>
      </c>
      <c r="N412" s="272">
        <f t="shared" si="316"/>
        <v>0</v>
      </c>
      <c r="O412" s="244">
        <f t="shared" si="316"/>
        <v>0</v>
      </c>
      <c r="P412" s="216">
        <f t="shared" si="288"/>
        <v>0</v>
      </c>
      <c r="Q412" s="216">
        <f t="shared" si="289"/>
        <v>0</v>
      </c>
      <c r="R412" s="216">
        <f t="shared" si="290"/>
        <v>0</v>
      </c>
      <c r="S412" s="414">
        <f t="shared" ref="S412:U412" si="317">SUM(S414)</f>
        <v>0</v>
      </c>
      <c r="T412" s="272">
        <f t="shared" si="317"/>
        <v>0</v>
      </c>
      <c r="U412" s="244">
        <f t="shared" si="317"/>
        <v>0</v>
      </c>
      <c r="V412" s="245">
        <f t="shared" ref="V412:X412" si="318">SUM(V414)</f>
        <v>0</v>
      </c>
      <c r="W412" s="242">
        <f t="shared" si="318"/>
        <v>0</v>
      </c>
      <c r="X412" s="271">
        <f t="shared" si="318"/>
        <v>0</v>
      </c>
      <c r="Y412" s="235"/>
    </row>
    <row r="413" spans="1:25" s="247" customFormat="1" ht="15" customHeight="1" x14ac:dyDescent="0.25">
      <c r="A413" s="227"/>
      <c r="B413" s="249"/>
      <c r="C413" s="249"/>
      <c r="D413" s="249"/>
      <c r="E413" s="265" t="s">
        <v>189</v>
      </c>
      <c r="F413" s="230"/>
      <c r="G413" s="260"/>
      <c r="H413" s="262"/>
      <c r="I413" s="233"/>
      <c r="J413" s="411"/>
      <c r="K413" s="262"/>
      <c r="L413" s="375"/>
      <c r="M413" s="260"/>
      <c r="N413" s="262"/>
      <c r="O413" s="233"/>
      <c r="P413" s="216"/>
      <c r="Q413" s="216"/>
      <c r="R413" s="216"/>
      <c r="S413" s="411"/>
      <c r="T413" s="262"/>
      <c r="U413" s="233"/>
      <c r="V413" s="234"/>
      <c r="W413" s="95"/>
      <c r="X413" s="231"/>
      <c r="Y413" s="246"/>
    </row>
    <row r="414" spans="1:25" ht="15.75" customHeight="1" thickBot="1" x14ac:dyDescent="0.3">
      <c r="A414" s="227">
        <v>3021</v>
      </c>
      <c r="B414" s="249" t="s">
        <v>232</v>
      </c>
      <c r="C414" s="249">
        <v>2</v>
      </c>
      <c r="D414" s="249">
        <v>1</v>
      </c>
      <c r="E414" s="265" t="s">
        <v>451</v>
      </c>
      <c r="F414" s="230"/>
      <c r="G414" s="312">
        <f>SUM(H414:I414)</f>
        <v>0</v>
      </c>
      <c r="H414" s="276"/>
      <c r="I414" s="357"/>
      <c r="J414" s="275">
        <f>SUM(K414:L414)</f>
        <v>0</v>
      </c>
      <c r="K414" s="276"/>
      <c r="L414" s="416"/>
      <c r="M414" s="312">
        <f>SUM(N414:O414)</f>
        <v>0</v>
      </c>
      <c r="N414" s="276"/>
      <c r="O414" s="357"/>
      <c r="P414" s="216">
        <f t="shared" si="288"/>
        <v>0</v>
      </c>
      <c r="Q414" s="216">
        <f t="shared" si="289"/>
        <v>0</v>
      </c>
      <c r="R414" s="216">
        <f t="shared" si="290"/>
        <v>0</v>
      </c>
      <c r="S414" s="275">
        <f>SUM(T414:U414)</f>
        <v>0</v>
      </c>
      <c r="T414" s="276"/>
      <c r="U414" s="357"/>
      <c r="V414" s="277">
        <f>SUM(W414:X414)</f>
        <v>0</v>
      </c>
      <c r="W414" s="111"/>
      <c r="X414" s="274"/>
      <c r="Y414" s="235"/>
    </row>
    <row r="415" spans="1:25" ht="14.25" customHeight="1" x14ac:dyDescent="0.25">
      <c r="A415" s="331">
        <v>3030</v>
      </c>
      <c r="B415" s="238" t="s">
        <v>232</v>
      </c>
      <c r="C415" s="238">
        <v>3</v>
      </c>
      <c r="D415" s="238">
        <v>0</v>
      </c>
      <c r="E415" s="333" t="s">
        <v>452</v>
      </c>
      <c r="F415" s="298"/>
      <c r="G415" s="353">
        <f t="shared" ref="G415:L415" si="319">SUM(G417)</f>
        <v>0</v>
      </c>
      <c r="H415" s="272">
        <f t="shared" si="319"/>
        <v>0</v>
      </c>
      <c r="I415" s="244">
        <f t="shared" si="319"/>
        <v>0</v>
      </c>
      <c r="J415" s="414">
        <f t="shared" si="319"/>
        <v>0</v>
      </c>
      <c r="K415" s="272">
        <f t="shared" si="319"/>
        <v>0</v>
      </c>
      <c r="L415" s="415">
        <f t="shared" si="319"/>
        <v>0</v>
      </c>
      <c r="M415" s="353">
        <f t="shared" ref="M415:O415" si="320">SUM(M417)</f>
        <v>0</v>
      </c>
      <c r="N415" s="272">
        <f t="shared" si="320"/>
        <v>0</v>
      </c>
      <c r="O415" s="244">
        <f t="shared" si="320"/>
        <v>0</v>
      </c>
      <c r="P415" s="216">
        <f t="shared" si="288"/>
        <v>0</v>
      </c>
      <c r="Q415" s="216">
        <f t="shared" si="289"/>
        <v>0</v>
      </c>
      <c r="R415" s="216">
        <f t="shared" si="290"/>
        <v>0</v>
      </c>
      <c r="S415" s="414">
        <f t="shared" ref="S415:U415" si="321">SUM(S417)</f>
        <v>0</v>
      </c>
      <c r="T415" s="272">
        <f t="shared" si="321"/>
        <v>0</v>
      </c>
      <c r="U415" s="244">
        <f t="shared" si="321"/>
        <v>0</v>
      </c>
      <c r="V415" s="245">
        <f t="shared" ref="V415:X415" si="322">SUM(V417)</f>
        <v>0</v>
      </c>
      <c r="W415" s="242">
        <f t="shared" si="322"/>
        <v>0</v>
      </c>
      <c r="X415" s="271">
        <f t="shared" si="322"/>
        <v>0</v>
      </c>
      <c r="Y415" s="235"/>
    </row>
    <row r="416" spans="1:25" s="247" customFormat="1" x14ac:dyDescent="0.25">
      <c r="A416" s="227"/>
      <c r="B416" s="249"/>
      <c r="C416" s="249"/>
      <c r="D416" s="249"/>
      <c r="E416" s="265" t="s">
        <v>189</v>
      </c>
      <c r="F416" s="230"/>
      <c r="G416" s="260"/>
      <c r="H416" s="262"/>
      <c r="I416" s="233"/>
      <c r="J416" s="411"/>
      <c r="K416" s="262"/>
      <c r="L416" s="375"/>
      <c r="M416" s="260"/>
      <c r="N416" s="262"/>
      <c r="O416" s="233"/>
      <c r="P416" s="216"/>
      <c r="Q416" s="216"/>
      <c r="R416" s="216"/>
      <c r="S416" s="411"/>
      <c r="T416" s="262"/>
      <c r="U416" s="233"/>
      <c r="V416" s="234"/>
      <c r="W416" s="95"/>
      <c r="X416" s="231"/>
      <c r="Y416" s="246"/>
    </row>
    <row r="417" spans="1:25" s="247" customFormat="1" ht="16.5" thickBot="1" x14ac:dyDescent="0.3">
      <c r="A417" s="227">
        <v>3031</v>
      </c>
      <c r="B417" s="249" t="s">
        <v>232</v>
      </c>
      <c r="C417" s="249">
        <v>3</v>
      </c>
      <c r="D417" s="249" t="s">
        <v>188</v>
      </c>
      <c r="E417" s="334" t="s">
        <v>452</v>
      </c>
      <c r="F417" s="298"/>
      <c r="G417" s="312">
        <f>SUM(H417:I417)</f>
        <v>0</v>
      </c>
      <c r="H417" s="280">
        <f>H418+H419</f>
        <v>0</v>
      </c>
      <c r="I417" s="258">
        <f>I418+I419</f>
        <v>0</v>
      </c>
      <c r="J417" s="275">
        <f>SUM(K417:L417)</f>
        <v>0</v>
      </c>
      <c r="K417" s="280">
        <f>K418+K419</f>
        <v>0</v>
      </c>
      <c r="L417" s="408">
        <f>L418+L419</f>
        <v>0</v>
      </c>
      <c r="M417" s="312">
        <f>SUM(N417:O417)</f>
        <v>0</v>
      </c>
      <c r="N417" s="280">
        <f>N418+N419</f>
        <v>0</v>
      </c>
      <c r="O417" s="258">
        <f>O418+O419</f>
        <v>0</v>
      </c>
      <c r="P417" s="216">
        <f t="shared" si="288"/>
        <v>0</v>
      </c>
      <c r="Q417" s="216">
        <f t="shared" si="289"/>
        <v>0</v>
      </c>
      <c r="R417" s="216">
        <f t="shared" si="290"/>
        <v>0</v>
      </c>
      <c r="S417" s="275">
        <f>SUM(T417:U417)</f>
        <v>0</v>
      </c>
      <c r="T417" s="280">
        <f>T418+T419</f>
        <v>0</v>
      </c>
      <c r="U417" s="258">
        <f>U418+U419</f>
        <v>0</v>
      </c>
      <c r="V417" s="277">
        <f>SUM(W417:X417)</f>
        <v>0</v>
      </c>
      <c r="W417" s="3">
        <f>W418+W419</f>
        <v>0</v>
      </c>
      <c r="X417" s="257">
        <f>X418+X419</f>
        <v>0</v>
      </c>
      <c r="Y417" s="246"/>
    </row>
    <row r="418" spans="1:25" s="247" customFormat="1" ht="16.5" thickBot="1" x14ac:dyDescent="0.3">
      <c r="A418" s="227"/>
      <c r="B418" s="249"/>
      <c r="C418" s="249"/>
      <c r="D418" s="249"/>
      <c r="E418" s="259" t="s">
        <v>460</v>
      </c>
      <c r="F418" s="203" t="s">
        <v>310</v>
      </c>
      <c r="G418" s="312">
        <f>SUM(H418:I418)</f>
        <v>0</v>
      </c>
      <c r="H418" s="262"/>
      <c r="I418" s="233"/>
      <c r="J418" s="275">
        <f>SUM(K418:L418)</f>
        <v>0</v>
      </c>
      <c r="K418" s="262"/>
      <c r="L418" s="375"/>
      <c r="M418" s="312">
        <f>SUM(N418:O418)</f>
        <v>0</v>
      </c>
      <c r="N418" s="262"/>
      <c r="O418" s="233"/>
      <c r="P418" s="216">
        <f t="shared" si="288"/>
        <v>0</v>
      </c>
      <c r="Q418" s="216">
        <f t="shared" si="289"/>
        <v>0</v>
      </c>
      <c r="R418" s="216">
        <f t="shared" si="290"/>
        <v>0</v>
      </c>
      <c r="S418" s="275">
        <f>SUM(T418:U418)</f>
        <v>0</v>
      </c>
      <c r="T418" s="262"/>
      <c r="U418" s="233"/>
      <c r="V418" s="277">
        <f>SUM(W418:X418)</f>
        <v>0</v>
      </c>
      <c r="W418" s="95"/>
      <c r="X418" s="231"/>
      <c r="Y418" s="246"/>
    </row>
    <row r="419" spans="1:25" s="247" customFormat="1" ht="16.5" thickBot="1" x14ac:dyDescent="0.3">
      <c r="A419" s="227"/>
      <c r="B419" s="249"/>
      <c r="C419" s="249"/>
      <c r="D419" s="249"/>
      <c r="E419" s="265"/>
      <c r="F419" s="230"/>
      <c r="G419" s="312">
        <f>SUM(H419:I419)</f>
        <v>0</v>
      </c>
      <c r="H419" s="262"/>
      <c r="I419" s="233"/>
      <c r="J419" s="275">
        <f>SUM(K419:L419)</f>
        <v>0</v>
      </c>
      <c r="K419" s="262"/>
      <c r="L419" s="375"/>
      <c r="M419" s="312">
        <f>SUM(N419:O419)</f>
        <v>0</v>
      </c>
      <c r="N419" s="262"/>
      <c r="O419" s="233"/>
      <c r="P419" s="216">
        <f t="shared" si="288"/>
        <v>0</v>
      </c>
      <c r="Q419" s="216">
        <f t="shared" si="289"/>
        <v>0</v>
      </c>
      <c r="R419" s="216">
        <f t="shared" si="290"/>
        <v>0</v>
      </c>
      <c r="S419" s="275">
        <f>SUM(T419:U419)</f>
        <v>0</v>
      </c>
      <c r="T419" s="262"/>
      <c r="U419" s="233"/>
      <c r="V419" s="277">
        <f>SUM(W419:X419)</f>
        <v>0</v>
      </c>
      <c r="W419" s="95"/>
      <c r="X419" s="231"/>
      <c r="Y419" s="246"/>
    </row>
    <row r="420" spans="1:25" ht="18" customHeight="1" x14ac:dyDescent="0.25">
      <c r="A420" s="331">
        <v>3040</v>
      </c>
      <c r="B420" s="238" t="s">
        <v>232</v>
      </c>
      <c r="C420" s="238">
        <v>4</v>
      </c>
      <c r="D420" s="238">
        <v>0</v>
      </c>
      <c r="E420" s="332" t="s">
        <v>233</v>
      </c>
      <c r="F420" s="212"/>
      <c r="G420" s="353">
        <f t="shared" ref="G420:L420" si="323">SUM(G422)</f>
        <v>0</v>
      </c>
      <c r="H420" s="272">
        <f t="shared" si="323"/>
        <v>0</v>
      </c>
      <c r="I420" s="244">
        <f t="shared" si="323"/>
        <v>0</v>
      </c>
      <c r="J420" s="414">
        <f t="shared" si="323"/>
        <v>0</v>
      </c>
      <c r="K420" s="272">
        <f t="shared" si="323"/>
        <v>0</v>
      </c>
      <c r="L420" s="415">
        <f t="shared" si="323"/>
        <v>0</v>
      </c>
      <c r="M420" s="353">
        <f t="shared" ref="M420:O420" si="324">SUM(M422)</f>
        <v>0</v>
      </c>
      <c r="N420" s="272">
        <f t="shared" si="324"/>
        <v>0</v>
      </c>
      <c r="O420" s="244">
        <f t="shared" si="324"/>
        <v>0</v>
      </c>
      <c r="P420" s="216">
        <f t="shared" si="288"/>
        <v>0</v>
      </c>
      <c r="Q420" s="216">
        <f t="shared" si="289"/>
        <v>0</v>
      </c>
      <c r="R420" s="216">
        <f t="shared" si="290"/>
        <v>0</v>
      </c>
      <c r="S420" s="414">
        <f t="shared" ref="S420:U420" si="325">SUM(S422)</f>
        <v>0</v>
      </c>
      <c r="T420" s="272">
        <f t="shared" si="325"/>
        <v>0</v>
      </c>
      <c r="U420" s="244">
        <f t="shared" si="325"/>
        <v>0</v>
      </c>
      <c r="V420" s="245">
        <f t="shared" ref="V420:X420" si="326">SUM(V422)</f>
        <v>0</v>
      </c>
      <c r="W420" s="242">
        <f t="shared" si="326"/>
        <v>0</v>
      </c>
      <c r="X420" s="271">
        <f t="shared" si="326"/>
        <v>0</v>
      </c>
      <c r="Y420" s="235"/>
    </row>
    <row r="421" spans="1:25" s="247" customFormat="1" ht="18" customHeight="1" x14ac:dyDescent="0.25">
      <c r="A421" s="227"/>
      <c r="B421" s="249"/>
      <c r="C421" s="249"/>
      <c r="D421" s="249"/>
      <c r="E421" s="265" t="s">
        <v>189</v>
      </c>
      <c r="F421" s="230"/>
      <c r="G421" s="260"/>
      <c r="H421" s="262"/>
      <c r="I421" s="233"/>
      <c r="J421" s="411"/>
      <c r="K421" s="262"/>
      <c r="L421" s="375"/>
      <c r="M421" s="260"/>
      <c r="N421" s="262"/>
      <c r="O421" s="233"/>
      <c r="P421" s="216"/>
      <c r="Q421" s="216"/>
      <c r="R421" s="216"/>
      <c r="S421" s="411"/>
      <c r="T421" s="262"/>
      <c r="U421" s="233"/>
      <c r="V421" s="234"/>
      <c r="W421" s="95"/>
      <c r="X421" s="231"/>
      <c r="Y421" s="246"/>
    </row>
    <row r="422" spans="1:25" ht="21" customHeight="1" thickBot="1" x14ac:dyDescent="0.3">
      <c r="A422" s="227">
        <v>3041</v>
      </c>
      <c r="B422" s="249" t="s">
        <v>232</v>
      </c>
      <c r="C422" s="249">
        <v>4</v>
      </c>
      <c r="D422" s="249">
        <v>1</v>
      </c>
      <c r="E422" s="265" t="s">
        <v>233</v>
      </c>
      <c r="F422" s="230"/>
      <c r="G422" s="312">
        <f>SUM(H422:I422)</f>
        <v>0</v>
      </c>
      <c r="H422" s="280"/>
      <c r="I422" s="313"/>
      <c r="J422" s="275">
        <f>SUM(K422:L422)</f>
        <v>0</v>
      </c>
      <c r="K422" s="280"/>
      <c r="L422" s="281"/>
      <c r="M422" s="312">
        <f>SUM(N422:O422)</f>
        <v>0</v>
      </c>
      <c r="N422" s="280"/>
      <c r="O422" s="313"/>
      <c r="P422" s="216">
        <f t="shared" si="288"/>
        <v>0</v>
      </c>
      <c r="Q422" s="216">
        <f t="shared" si="289"/>
        <v>0</v>
      </c>
      <c r="R422" s="216">
        <f t="shared" si="290"/>
        <v>0</v>
      </c>
      <c r="S422" s="275">
        <f>SUM(T422:U422)</f>
        <v>0</v>
      </c>
      <c r="T422" s="280"/>
      <c r="U422" s="313"/>
      <c r="V422" s="277">
        <f>SUM(W422:X422)</f>
        <v>0</v>
      </c>
      <c r="W422" s="3"/>
      <c r="X422" s="279"/>
      <c r="Y422" s="235"/>
    </row>
    <row r="423" spans="1:25" ht="17.25" customHeight="1" x14ac:dyDescent="0.25">
      <c r="A423" s="331">
        <v>3050</v>
      </c>
      <c r="B423" s="238" t="s">
        <v>232</v>
      </c>
      <c r="C423" s="238">
        <v>5</v>
      </c>
      <c r="D423" s="238">
        <v>0</v>
      </c>
      <c r="E423" s="332" t="s">
        <v>453</v>
      </c>
      <c r="F423" s="212"/>
      <c r="G423" s="353">
        <f t="shared" ref="G423:L423" si="327">SUM(G425)</f>
        <v>0</v>
      </c>
      <c r="H423" s="272">
        <f t="shared" si="327"/>
        <v>0</v>
      </c>
      <c r="I423" s="244">
        <f t="shared" si="327"/>
        <v>0</v>
      </c>
      <c r="J423" s="414">
        <f t="shared" si="327"/>
        <v>0</v>
      </c>
      <c r="K423" s="272">
        <f t="shared" si="327"/>
        <v>0</v>
      </c>
      <c r="L423" s="415">
        <f t="shared" si="327"/>
        <v>0</v>
      </c>
      <c r="M423" s="353">
        <f t="shared" ref="M423:O423" si="328">SUM(M425)</f>
        <v>0</v>
      </c>
      <c r="N423" s="272">
        <f t="shared" si="328"/>
        <v>0</v>
      </c>
      <c r="O423" s="244">
        <f t="shared" si="328"/>
        <v>0</v>
      </c>
      <c r="P423" s="216">
        <f t="shared" si="288"/>
        <v>0</v>
      </c>
      <c r="Q423" s="216">
        <f t="shared" si="289"/>
        <v>0</v>
      </c>
      <c r="R423" s="216">
        <f t="shared" si="290"/>
        <v>0</v>
      </c>
      <c r="S423" s="414">
        <f t="shared" ref="S423:U423" si="329">SUM(S425)</f>
        <v>0</v>
      </c>
      <c r="T423" s="272">
        <f t="shared" si="329"/>
        <v>0</v>
      </c>
      <c r="U423" s="244">
        <f t="shared" si="329"/>
        <v>0</v>
      </c>
      <c r="V423" s="245">
        <f t="shared" ref="V423:X423" si="330">SUM(V425)</f>
        <v>0</v>
      </c>
      <c r="W423" s="242">
        <f t="shared" si="330"/>
        <v>0</v>
      </c>
      <c r="X423" s="271">
        <f t="shared" si="330"/>
        <v>0</v>
      </c>
      <c r="Y423" s="235"/>
    </row>
    <row r="424" spans="1:25" s="247" customFormat="1" ht="21" customHeight="1" x14ac:dyDescent="0.25">
      <c r="A424" s="227"/>
      <c r="B424" s="249"/>
      <c r="C424" s="249"/>
      <c r="D424" s="249"/>
      <c r="E424" s="265" t="s">
        <v>189</v>
      </c>
      <c r="F424" s="230"/>
      <c r="G424" s="260"/>
      <c r="H424" s="262"/>
      <c r="I424" s="233"/>
      <c r="J424" s="411"/>
      <c r="K424" s="262"/>
      <c r="L424" s="375"/>
      <c r="M424" s="260"/>
      <c r="N424" s="262"/>
      <c r="O424" s="233"/>
      <c r="P424" s="216"/>
      <c r="Q424" s="216"/>
      <c r="R424" s="216"/>
      <c r="S424" s="411"/>
      <c r="T424" s="262"/>
      <c r="U424" s="233"/>
      <c r="V424" s="234"/>
      <c r="W424" s="95"/>
      <c r="X424" s="231"/>
      <c r="Y424" s="246"/>
    </row>
    <row r="425" spans="1:25" ht="15.75" customHeight="1" thickBot="1" x14ac:dyDescent="0.3">
      <c r="A425" s="227">
        <v>3051</v>
      </c>
      <c r="B425" s="249" t="s">
        <v>232</v>
      </c>
      <c r="C425" s="249">
        <v>5</v>
      </c>
      <c r="D425" s="249">
        <v>1</v>
      </c>
      <c r="E425" s="265" t="s">
        <v>453</v>
      </c>
      <c r="F425" s="230"/>
      <c r="G425" s="312">
        <f>SUM(H425:I425)</f>
        <v>0</v>
      </c>
      <c r="H425" s="276"/>
      <c r="I425" s="357"/>
      <c r="J425" s="275">
        <f>SUM(K425:L425)</f>
        <v>0</v>
      </c>
      <c r="K425" s="276"/>
      <c r="L425" s="416"/>
      <c r="M425" s="312">
        <f>SUM(N425:O425)</f>
        <v>0</v>
      </c>
      <c r="N425" s="276"/>
      <c r="O425" s="357"/>
      <c r="P425" s="216">
        <f t="shared" si="288"/>
        <v>0</v>
      </c>
      <c r="Q425" s="216">
        <f t="shared" si="289"/>
        <v>0</v>
      </c>
      <c r="R425" s="216">
        <f t="shared" si="290"/>
        <v>0</v>
      </c>
      <c r="S425" s="275">
        <f>SUM(T425:U425)</f>
        <v>0</v>
      </c>
      <c r="T425" s="276"/>
      <c r="U425" s="357"/>
      <c r="V425" s="277">
        <f>SUM(W425:X425)</f>
        <v>0</v>
      </c>
      <c r="W425" s="111"/>
      <c r="X425" s="274"/>
      <c r="Y425" s="235"/>
    </row>
    <row r="426" spans="1:25" ht="16.5" customHeight="1" x14ac:dyDescent="0.25">
      <c r="A426" s="331">
        <v>3060</v>
      </c>
      <c r="B426" s="238" t="s">
        <v>232</v>
      </c>
      <c r="C426" s="238">
        <v>6</v>
      </c>
      <c r="D426" s="238">
        <v>0</v>
      </c>
      <c r="E426" s="332" t="s">
        <v>454</v>
      </c>
      <c r="F426" s="212"/>
      <c r="G426" s="353">
        <f t="shared" ref="G426:L426" si="331">SUM(G428)</f>
        <v>0</v>
      </c>
      <c r="H426" s="272">
        <f t="shared" si="331"/>
        <v>0</v>
      </c>
      <c r="I426" s="244">
        <f t="shared" si="331"/>
        <v>0</v>
      </c>
      <c r="J426" s="414">
        <f t="shared" si="331"/>
        <v>0</v>
      </c>
      <c r="K426" s="272">
        <f t="shared" si="331"/>
        <v>0</v>
      </c>
      <c r="L426" s="415">
        <f t="shared" si="331"/>
        <v>0</v>
      </c>
      <c r="M426" s="353">
        <f t="shared" ref="M426:O426" si="332">SUM(M428)</f>
        <v>0</v>
      </c>
      <c r="N426" s="272">
        <f t="shared" si="332"/>
        <v>0</v>
      </c>
      <c r="O426" s="244">
        <f t="shared" si="332"/>
        <v>0</v>
      </c>
      <c r="P426" s="216">
        <f t="shared" si="288"/>
        <v>0</v>
      </c>
      <c r="Q426" s="216">
        <f t="shared" si="289"/>
        <v>0</v>
      </c>
      <c r="R426" s="216">
        <f t="shared" si="290"/>
        <v>0</v>
      </c>
      <c r="S426" s="414">
        <f t="shared" ref="S426:U426" si="333">SUM(S428)</f>
        <v>0</v>
      </c>
      <c r="T426" s="272">
        <f t="shared" si="333"/>
        <v>0</v>
      </c>
      <c r="U426" s="244">
        <f t="shared" si="333"/>
        <v>0</v>
      </c>
      <c r="V426" s="245">
        <f t="shared" ref="V426:X426" si="334">SUM(V428)</f>
        <v>0</v>
      </c>
      <c r="W426" s="242">
        <f t="shared" si="334"/>
        <v>0</v>
      </c>
      <c r="X426" s="271">
        <f t="shared" si="334"/>
        <v>0</v>
      </c>
      <c r="Y426" s="235"/>
    </row>
    <row r="427" spans="1:25" s="247" customFormat="1" ht="19.5" customHeight="1" x14ac:dyDescent="0.25">
      <c r="A427" s="227"/>
      <c r="B427" s="249"/>
      <c r="C427" s="249"/>
      <c r="D427" s="249"/>
      <c r="E427" s="265" t="s">
        <v>189</v>
      </c>
      <c r="F427" s="230"/>
      <c r="G427" s="260"/>
      <c r="H427" s="262"/>
      <c r="I427" s="233"/>
      <c r="J427" s="411"/>
      <c r="K427" s="262"/>
      <c r="L427" s="375"/>
      <c r="M427" s="260"/>
      <c r="N427" s="262"/>
      <c r="O427" s="233"/>
      <c r="P427" s="216"/>
      <c r="Q427" s="216"/>
      <c r="R427" s="216"/>
      <c r="S427" s="411"/>
      <c r="T427" s="262"/>
      <c r="U427" s="233"/>
      <c r="V427" s="234"/>
      <c r="W427" s="95"/>
      <c r="X427" s="231"/>
      <c r="Y427" s="246"/>
    </row>
    <row r="428" spans="1:25" ht="15.75" customHeight="1" thickBot="1" x14ac:dyDescent="0.3">
      <c r="A428" s="227">
        <v>3061</v>
      </c>
      <c r="B428" s="249" t="s">
        <v>232</v>
      </c>
      <c r="C428" s="249">
        <v>6</v>
      </c>
      <c r="D428" s="249">
        <v>1</v>
      </c>
      <c r="E428" s="265" t="s">
        <v>454</v>
      </c>
      <c r="F428" s="230"/>
      <c r="G428" s="312">
        <f>SUM(H428:I428)</f>
        <v>0</v>
      </c>
      <c r="H428" s="276"/>
      <c r="I428" s="357"/>
      <c r="J428" s="275">
        <f>SUM(K428:L428)</f>
        <v>0</v>
      </c>
      <c r="K428" s="276"/>
      <c r="L428" s="416"/>
      <c r="M428" s="312">
        <f>SUM(N428:O428)</f>
        <v>0</v>
      </c>
      <c r="N428" s="276"/>
      <c r="O428" s="357"/>
      <c r="P428" s="216">
        <f t="shared" si="288"/>
        <v>0</v>
      </c>
      <c r="Q428" s="216">
        <f t="shared" si="289"/>
        <v>0</v>
      </c>
      <c r="R428" s="216">
        <f t="shared" si="290"/>
        <v>0</v>
      </c>
      <c r="S428" s="275">
        <f>SUM(T428:U428)</f>
        <v>0</v>
      </c>
      <c r="T428" s="276"/>
      <c r="U428" s="357"/>
      <c r="V428" s="277">
        <f>SUM(W428:X428)</f>
        <v>0</v>
      </c>
      <c r="W428" s="111"/>
      <c r="X428" s="274"/>
      <c r="Y428" s="235"/>
    </row>
    <row r="429" spans="1:25" ht="34.5" customHeight="1" x14ac:dyDescent="0.25">
      <c r="A429" s="331">
        <v>3070</v>
      </c>
      <c r="B429" s="238" t="s">
        <v>232</v>
      </c>
      <c r="C429" s="238">
        <v>7</v>
      </c>
      <c r="D429" s="238">
        <v>0</v>
      </c>
      <c r="E429" s="332" t="s">
        <v>455</v>
      </c>
      <c r="F429" s="212"/>
      <c r="G429" s="353">
        <f t="shared" ref="G429:L429" si="335">SUM(G431)</f>
        <v>15895</v>
      </c>
      <c r="H429" s="272">
        <f>SUM(H431)</f>
        <v>15895</v>
      </c>
      <c r="I429" s="244">
        <f t="shared" si="335"/>
        <v>0</v>
      </c>
      <c r="J429" s="414">
        <f t="shared" si="335"/>
        <v>18000</v>
      </c>
      <c r="K429" s="272">
        <f t="shared" si="335"/>
        <v>18000</v>
      </c>
      <c r="L429" s="415">
        <f t="shared" si="335"/>
        <v>0</v>
      </c>
      <c r="M429" s="353">
        <f t="shared" ref="M429:O429" si="336">SUM(M431)</f>
        <v>18000</v>
      </c>
      <c r="N429" s="272">
        <f t="shared" si="336"/>
        <v>18000</v>
      </c>
      <c r="O429" s="244">
        <f t="shared" si="336"/>
        <v>0</v>
      </c>
      <c r="P429" s="216">
        <f t="shared" si="288"/>
        <v>0</v>
      </c>
      <c r="Q429" s="216">
        <f t="shared" si="289"/>
        <v>0</v>
      </c>
      <c r="R429" s="216">
        <f t="shared" si="290"/>
        <v>0</v>
      </c>
      <c r="S429" s="414">
        <f t="shared" ref="S429:U429" si="337">SUM(S431)</f>
        <v>18000</v>
      </c>
      <c r="T429" s="272">
        <f t="shared" si="337"/>
        <v>18000</v>
      </c>
      <c r="U429" s="244">
        <f t="shared" si="337"/>
        <v>0</v>
      </c>
      <c r="V429" s="245">
        <f t="shared" ref="V429:X429" si="338">SUM(V431)</f>
        <v>18000</v>
      </c>
      <c r="W429" s="242">
        <f t="shared" si="338"/>
        <v>18000</v>
      </c>
      <c r="X429" s="271">
        <f t="shared" si="338"/>
        <v>0</v>
      </c>
      <c r="Y429" s="235"/>
    </row>
    <row r="430" spans="1:25" s="247" customFormat="1" ht="16.5" customHeight="1" x14ac:dyDescent="0.25">
      <c r="A430" s="227"/>
      <c r="B430" s="249"/>
      <c r="C430" s="249"/>
      <c r="D430" s="249"/>
      <c r="E430" s="265" t="s">
        <v>189</v>
      </c>
      <c r="F430" s="230"/>
      <c r="G430" s="260"/>
      <c r="H430" s="262"/>
      <c r="I430" s="233"/>
      <c r="J430" s="411"/>
      <c r="K430" s="262"/>
      <c r="L430" s="375"/>
      <c r="M430" s="260"/>
      <c r="N430" s="262"/>
      <c r="O430" s="233"/>
      <c r="P430" s="216"/>
      <c r="Q430" s="216"/>
      <c r="R430" s="216"/>
      <c r="S430" s="411"/>
      <c r="T430" s="262"/>
      <c r="U430" s="233"/>
      <c r="V430" s="234"/>
      <c r="W430" s="95"/>
      <c r="X430" s="231"/>
      <c r="Y430" s="246"/>
    </row>
    <row r="431" spans="1:25" ht="39" customHeight="1" thickBot="1" x14ac:dyDescent="0.3">
      <c r="A431" s="227">
        <v>3071</v>
      </c>
      <c r="B431" s="249" t="s">
        <v>232</v>
      </c>
      <c r="C431" s="249">
        <v>7</v>
      </c>
      <c r="D431" s="249">
        <v>1</v>
      </c>
      <c r="E431" s="265" t="s">
        <v>455</v>
      </c>
      <c r="F431" s="212"/>
      <c r="G431" s="312">
        <f>SUM(H431:I431)</f>
        <v>15895</v>
      </c>
      <c r="H431" s="280">
        <v>15895</v>
      </c>
      <c r="I431" s="258">
        <v>0</v>
      </c>
      <c r="J431" s="275">
        <f>SUM(K431:L431)</f>
        <v>18000</v>
      </c>
      <c r="K431" s="280">
        <f>K432+K433</f>
        <v>18000</v>
      </c>
      <c r="L431" s="408">
        <v>0</v>
      </c>
      <c r="M431" s="312">
        <f>SUM(N431:O431)</f>
        <v>18000</v>
      </c>
      <c r="N431" s="280">
        <f>N432+N433</f>
        <v>18000</v>
      </c>
      <c r="O431" s="258">
        <v>0</v>
      </c>
      <c r="P431" s="216">
        <f t="shared" si="288"/>
        <v>0</v>
      </c>
      <c r="Q431" s="216">
        <f t="shared" si="289"/>
        <v>0</v>
      </c>
      <c r="R431" s="216">
        <f t="shared" si="290"/>
        <v>0</v>
      </c>
      <c r="S431" s="275">
        <f>SUM(T431:U431)</f>
        <v>18000</v>
      </c>
      <c r="T431" s="280">
        <f>T432+T433</f>
        <v>18000</v>
      </c>
      <c r="U431" s="258">
        <v>0</v>
      </c>
      <c r="V431" s="277">
        <f>SUM(W431:X431)</f>
        <v>18000</v>
      </c>
      <c r="W431" s="3">
        <f>W432+W433</f>
        <v>18000</v>
      </c>
      <c r="X431" s="257">
        <v>0</v>
      </c>
      <c r="Y431" s="235"/>
    </row>
    <row r="432" spans="1:25" ht="14.25" customHeight="1" thickBot="1" x14ac:dyDescent="0.3">
      <c r="A432" s="227"/>
      <c r="B432" s="249"/>
      <c r="C432" s="249"/>
      <c r="D432" s="249"/>
      <c r="E432" s="265" t="s">
        <v>461</v>
      </c>
      <c r="F432" s="230">
        <v>4729</v>
      </c>
      <c r="G432" s="312">
        <f>SUM(H432:I432)</f>
        <v>15895</v>
      </c>
      <c r="H432" s="262">
        <v>15895</v>
      </c>
      <c r="I432" s="233"/>
      <c r="J432" s="275">
        <f>SUM(K432:L432)</f>
        <v>18000</v>
      </c>
      <c r="K432" s="262">
        <v>18000</v>
      </c>
      <c r="L432" s="375">
        <v>0</v>
      </c>
      <c r="M432" s="312">
        <f>SUM(N432:O432)</f>
        <v>18000</v>
      </c>
      <c r="N432" s="262">
        <v>18000</v>
      </c>
      <c r="O432" s="233">
        <v>0</v>
      </c>
      <c r="P432" s="216">
        <f t="shared" si="288"/>
        <v>0</v>
      </c>
      <c r="Q432" s="216">
        <f t="shared" si="289"/>
        <v>0</v>
      </c>
      <c r="R432" s="216">
        <f t="shared" si="290"/>
        <v>0</v>
      </c>
      <c r="S432" s="275">
        <f>SUM(T432:U432)</f>
        <v>18000</v>
      </c>
      <c r="T432" s="262">
        <v>18000</v>
      </c>
      <c r="U432" s="233">
        <v>0</v>
      </c>
      <c r="V432" s="277">
        <f>SUM(W432:X432)</f>
        <v>18000</v>
      </c>
      <c r="W432" s="95">
        <v>18000</v>
      </c>
      <c r="X432" s="231">
        <v>0</v>
      </c>
      <c r="Y432" s="235"/>
    </row>
    <row r="433" spans="1:25" ht="14.25" customHeight="1" thickBot="1" x14ac:dyDescent="0.3">
      <c r="A433" s="227"/>
      <c r="B433" s="249"/>
      <c r="C433" s="249"/>
      <c r="D433" s="249"/>
      <c r="E433" s="265"/>
      <c r="F433" s="230"/>
      <c r="G433" s="312">
        <f>SUM(H433:I433)</f>
        <v>0</v>
      </c>
      <c r="H433" s="262"/>
      <c r="I433" s="233"/>
      <c r="J433" s="275">
        <f>SUM(K433:L433)</f>
        <v>0</v>
      </c>
      <c r="K433" s="262"/>
      <c r="L433" s="375"/>
      <c r="M433" s="312">
        <f>SUM(N433:O433)</f>
        <v>0</v>
      </c>
      <c r="N433" s="262"/>
      <c r="O433" s="233"/>
      <c r="P433" s="216"/>
      <c r="Q433" s="216"/>
      <c r="R433" s="216"/>
      <c r="S433" s="275">
        <f>SUM(T433:U433)</f>
        <v>0</v>
      </c>
      <c r="T433" s="262"/>
      <c r="U433" s="233"/>
      <c r="V433" s="277">
        <f>SUM(W433:X433)</f>
        <v>0</v>
      </c>
      <c r="W433" s="95"/>
      <c r="X433" s="231"/>
      <c r="Y433" s="235"/>
    </row>
    <row r="434" spans="1:25" ht="40.5" customHeight="1" x14ac:dyDescent="0.25">
      <c r="A434" s="331">
        <v>3080</v>
      </c>
      <c r="B434" s="238" t="s">
        <v>232</v>
      </c>
      <c r="C434" s="238">
        <v>8</v>
      </c>
      <c r="D434" s="238">
        <v>0</v>
      </c>
      <c r="E434" s="332" t="s">
        <v>456</v>
      </c>
      <c r="F434" s="212"/>
      <c r="G434" s="353">
        <f t="shared" ref="G434:L434" si="339">SUM(G436)</f>
        <v>0</v>
      </c>
      <c r="H434" s="272">
        <f t="shared" si="339"/>
        <v>0</v>
      </c>
      <c r="I434" s="244">
        <f t="shared" si="339"/>
        <v>0</v>
      </c>
      <c r="J434" s="414">
        <f t="shared" si="339"/>
        <v>0</v>
      </c>
      <c r="K434" s="272">
        <f t="shared" si="339"/>
        <v>0</v>
      </c>
      <c r="L434" s="415">
        <f t="shared" si="339"/>
        <v>0</v>
      </c>
      <c r="M434" s="353">
        <f t="shared" ref="M434:O434" si="340">SUM(M436)</f>
        <v>0</v>
      </c>
      <c r="N434" s="272">
        <f t="shared" si="340"/>
        <v>0</v>
      </c>
      <c r="O434" s="244">
        <f t="shared" si="340"/>
        <v>0</v>
      </c>
      <c r="P434" s="216">
        <f t="shared" si="288"/>
        <v>0</v>
      </c>
      <c r="Q434" s="216">
        <f t="shared" si="289"/>
        <v>0</v>
      </c>
      <c r="R434" s="216">
        <f t="shared" si="290"/>
        <v>0</v>
      </c>
      <c r="S434" s="414">
        <f t="shared" ref="S434:U434" si="341">SUM(S436)</f>
        <v>0</v>
      </c>
      <c r="T434" s="272">
        <f t="shared" si="341"/>
        <v>0</v>
      </c>
      <c r="U434" s="244">
        <f t="shared" si="341"/>
        <v>0</v>
      </c>
      <c r="V434" s="245">
        <f t="shared" ref="V434:X434" si="342">SUM(V436)</f>
        <v>0</v>
      </c>
      <c r="W434" s="242">
        <f t="shared" si="342"/>
        <v>0</v>
      </c>
      <c r="X434" s="271">
        <f t="shared" si="342"/>
        <v>0</v>
      </c>
      <c r="Y434" s="235"/>
    </row>
    <row r="435" spans="1:25" s="247" customFormat="1" ht="18.75" customHeight="1" x14ac:dyDescent="0.25">
      <c r="A435" s="227"/>
      <c r="B435" s="249"/>
      <c r="C435" s="249"/>
      <c r="D435" s="249"/>
      <c r="E435" s="265" t="s">
        <v>189</v>
      </c>
      <c r="F435" s="230"/>
      <c r="G435" s="260"/>
      <c r="H435" s="262"/>
      <c r="I435" s="233"/>
      <c r="J435" s="411"/>
      <c r="K435" s="262"/>
      <c r="L435" s="375"/>
      <c r="M435" s="260"/>
      <c r="N435" s="262"/>
      <c r="O435" s="233"/>
      <c r="P435" s="216"/>
      <c r="Q435" s="216"/>
      <c r="R435" s="216"/>
      <c r="S435" s="411"/>
      <c r="T435" s="262"/>
      <c r="U435" s="233"/>
      <c r="V435" s="234"/>
      <c r="W435" s="95"/>
      <c r="X435" s="231"/>
      <c r="Y435" s="246"/>
    </row>
    <row r="436" spans="1:25" ht="40.5" customHeight="1" thickBot="1" x14ac:dyDescent="0.3">
      <c r="A436" s="227">
        <v>3081</v>
      </c>
      <c r="B436" s="249" t="s">
        <v>232</v>
      </c>
      <c r="C436" s="249">
        <v>8</v>
      </c>
      <c r="D436" s="249">
        <v>1</v>
      </c>
      <c r="E436" s="265" t="s">
        <v>456</v>
      </c>
      <c r="F436" s="230"/>
      <c r="G436" s="312">
        <f>SUM(H436:I436)</f>
        <v>0</v>
      </c>
      <c r="H436" s="276"/>
      <c r="I436" s="357"/>
      <c r="J436" s="275">
        <f>SUM(K436:L436)</f>
        <v>0</v>
      </c>
      <c r="K436" s="276"/>
      <c r="L436" s="416"/>
      <c r="M436" s="312">
        <f>SUM(N436:O436)</f>
        <v>0</v>
      </c>
      <c r="N436" s="276"/>
      <c r="O436" s="357"/>
      <c r="P436" s="216">
        <f t="shared" si="288"/>
        <v>0</v>
      </c>
      <c r="Q436" s="216">
        <f t="shared" si="289"/>
        <v>0</v>
      </c>
      <c r="R436" s="216">
        <f t="shared" si="290"/>
        <v>0</v>
      </c>
      <c r="S436" s="275">
        <f>SUM(T436:U436)</f>
        <v>0</v>
      </c>
      <c r="T436" s="276"/>
      <c r="U436" s="357"/>
      <c r="V436" s="277">
        <f>SUM(W436:X436)</f>
        <v>0</v>
      </c>
      <c r="W436" s="111"/>
      <c r="X436" s="274"/>
      <c r="Y436" s="235"/>
    </row>
    <row r="437" spans="1:25" s="247" customFormat="1" ht="19.5" customHeight="1" x14ac:dyDescent="0.25">
      <c r="A437" s="227"/>
      <c r="B437" s="249"/>
      <c r="C437" s="249"/>
      <c r="D437" s="249"/>
      <c r="E437" s="265" t="s">
        <v>189</v>
      </c>
      <c r="F437" s="230"/>
      <c r="G437" s="260"/>
      <c r="H437" s="262"/>
      <c r="I437" s="233"/>
      <c r="J437" s="411"/>
      <c r="K437" s="262"/>
      <c r="L437" s="375"/>
      <c r="M437" s="260"/>
      <c r="N437" s="262"/>
      <c r="O437" s="233"/>
      <c r="P437" s="216"/>
      <c r="Q437" s="216"/>
      <c r="R437" s="216"/>
      <c r="S437" s="411"/>
      <c r="T437" s="262"/>
      <c r="U437" s="233"/>
      <c r="V437" s="234"/>
      <c r="W437" s="95"/>
      <c r="X437" s="231"/>
      <c r="Y437" s="246"/>
    </row>
    <row r="438" spans="1:25" ht="25.5" customHeight="1" x14ac:dyDescent="0.25">
      <c r="A438" s="331">
        <v>3090</v>
      </c>
      <c r="B438" s="238" t="s">
        <v>232</v>
      </c>
      <c r="C438" s="238">
        <v>9</v>
      </c>
      <c r="D438" s="238">
        <v>0</v>
      </c>
      <c r="E438" s="332" t="s">
        <v>234</v>
      </c>
      <c r="F438" s="212"/>
      <c r="G438" s="353">
        <f t="shared" ref="G438:O438" si="343">SUM(G440:G441)</f>
        <v>0</v>
      </c>
      <c r="H438" s="272">
        <f t="shared" si="343"/>
        <v>0</v>
      </c>
      <c r="I438" s="244">
        <f t="shared" si="343"/>
        <v>0</v>
      </c>
      <c r="J438" s="414">
        <f t="shared" si="343"/>
        <v>0</v>
      </c>
      <c r="K438" s="272">
        <f t="shared" si="343"/>
        <v>0</v>
      </c>
      <c r="L438" s="415">
        <f t="shared" si="343"/>
        <v>0</v>
      </c>
      <c r="M438" s="353">
        <f t="shared" si="343"/>
        <v>0</v>
      </c>
      <c r="N438" s="272">
        <f t="shared" si="343"/>
        <v>0</v>
      </c>
      <c r="O438" s="244">
        <f t="shared" si="343"/>
        <v>0</v>
      </c>
      <c r="P438" s="216">
        <f t="shared" ref="P438:P446" si="344">M438-J438</f>
        <v>0</v>
      </c>
      <c r="Q438" s="216">
        <f t="shared" ref="Q438:Q446" si="345">N438-K438</f>
        <v>0</v>
      </c>
      <c r="R438" s="216">
        <f t="shared" ref="R438:R446" si="346">O438-L438</f>
        <v>0</v>
      </c>
      <c r="S438" s="414">
        <f t="shared" ref="S438:U438" si="347">SUM(S440:S441)</f>
        <v>0</v>
      </c>
      <c r="T438" s="272">
        <f t="shared" si="347"/>
        <v>0</v>
      </c>
      <c r="U438" s="244">
        <f t="shared" si="347"/>
        <v>0</v>
      </c>
      <c r="V438" s="245">
        <f t="shared" ref="V438:X438" si="348">SUM(V440:V441)</f>
        <v>0</v>
      </c>
      <c r="W438" s="242">
        <f t="shared" si="348"/>
        <v>0</v>
      </c>
      <c r="X438" s="271">
        <f t="shared" si="348"/>
        <v>0</v>
      </c>
      <c r="Y438" s="235"/>
    </row>
    <row r="439" spans="1:25" s="247" customFormat="1" ht="18" customHeight="1" x14ac:dyDescent="0.25">
      <c r="A439" s="227"/>
      <c r="B439" s="249"/>
      <c r="C439" s="249"/>
      <c r="D439" s="249"/>
      <c r="E439" s="265" t="s">
        <v>189</v>
      </c>
      <c r="F439" s="230"/>
      <c r="G439" s="260"/>
      <c r="H439" s="262"/>
      <c r="I439" s="233"/>
      <c r="J439" s="411"/>
      <c r="K439" s="262"/>
      <c r="L439" s="375"/>
      <c r="M439" s="260"/>
      <c r="N439" s="262"/>
      <c r="O439" s="233"/>
      <c r="P439" s="216"/>
      <c r="Q439" s="216"/>
      <c r="R439" s="216"/>
      <c r="S439" s="411"/>
      <c r="T439" s="262"/>
      <c r="U439" s="233"/>
      <c r="V439" s="234"/>
      <c r="W439" s="95"/>
      <c r="X439" s="231"/>
      <c r="Y439" s="246"/>
    </row>
    <row r="440" spans="1:25" ht="25.5" customHeight="1" thickBot="1" x14ac:dyDescent="0.3">
      <c r="A440" s="227">
        <v>3091</v>
      </c>
      <c r="B440" s="249" t="s">
        <v>232</v>
      </c>
      <c r="C440" s="249">
        <v>9</v>
      </c>
      <c r="D440" s="249">
        <v>1</v>
      </c>
      <c r="E440" s="265" t="s">
        <v>234</v>
      </c>
      <c r="F440" s="230"/>
      <c r="G440" s="312">
        <f>SUM(H440:I440)</f>
        <v>0</v>
      </c>
      <c r="H440" s="262"/>
      <c r="I440" s="261"/>
      <c r="J440" s="275">
        <f>SUM(K440:L440)</f>
        <v>0</v>
      </c>
      <c r="K440" s="262"/>
      <c r="L440" s="417"/>
      <c r="M440" s="312">
        <f>SUM(N440:O440)</f>
        <v>0</v>
      </c>
      <c r="N440" s="262"/>
      <c r="O440" s="261"/>
      <c r="P440" s="216">
        <f t="shared" si="344"/>
        <v>0</v>
      </c>
      <c r="Q440" s="216">
        <f t="shared" si="345"/>
        <v>0</v>
      </c>
      <c r="R440" s="216">
        <f t="shared" si="346"/>
        <v>0</v>
      </c>
      <c r="S440" s="275">
        <f>SUM(T440:U440)</f>
        <v>0</v>
      </c>
      <c r="T440" s="262"/>
      <c r="U440" s="261"/>
      <c r="V440" s="277">
        <f>SUM(W440:X440)</f>
        <v>0</v>
      </c>
      <c r="W440" s="95"/>
      <c r="X440" s="96"/>
      <c r="Y440" s="235"/>
    </row>
    <row r="441" spans="1:25" ht="53.25" customHeight="1" thickBot="1" x14ac:dyDescent="0.3">
      <c r="A441" s="227">
        <v>3092</v>
      </c>
      <c r="B441" s="249" t="s">
        <v>232</v>
      </c>
      <c r="C441" s="249">
        <v>9</v>
      </c>
      <c r="D441" s="249">
        <v>2</v>
      </c>
      <c r="E441" s="265" t="s">
        <v>457</v>
      </c>
      <c r="F441" s="230"/>
      <c r="G441" s="312">
        <f>SUM(H441:I441)</f>
        <v>0</v>
      </c>
      <c r="H441" s="262"/>
      <c r="I441" s="261"/>
      <c r="J441" s="275">
        <f>SUM(K441:L441)</f>
        <v>0</v>
      </c>
      <c r="K441" s="262"/>
      <c r="L441" s="417"/>
      <c r="M441" s="312">
        <f>SUM(N441:O441)</f>
        <v>0</v>
      </c>
      <c r="N441" s="262"/>
      <c r="O441" s="261"/>
      <c r="P441" s="216">
        <f t="shared" si="344"/>
        <v>0</v>
      </c>
      <c r="Q441" s="216">
        <f t="shared" si="345"/>
        <v>0</v>
      </c>
      <c r="R441" s="216">
        <f t="shared" si="346"/>
        <v>0</v>
      </c>
      <c r="S441" s="275">
        <f>SUM(T441:U441)</f>
        <v>0</v>
      </c>
      <c r="T441" s="262"/>
      <c r="U441" s="261"/>
      <c r="V441" s="277">
        <f>SUM(W441:X441)</f>
        <v>0</v>
      </c>
      <c r="W441" s="95"/>
      <c r="X441" s="96"/>
      <c r="Y441" s="235"/>
    </row>
    <row r="442" spans="1:25" s="228" customFormat="1" ht="42.75" customHeight="1" x14ac:dyDescent="0.15">
      <c r="A442" s="335">
        <v>3100</v>
      </c>
      <c r="B442" s="238" t="s">
        <v>235</v>
      </c>
      <c r="C442" s="238">
        <v>0</v>
      </c>
      <c r="D442" s="239">
        <v>0</v>
      </c>
      <c r="E442" s="323" t="s">
        <v>510</v>
      </c>
      <c r="F442" s="324"/>
      <c r="G442" s="353">
        <f t="shared" ref="G442:L442" si="349">SUM(G444)</f>
        <v>0</v>
      </c>
      <c r="H442" s="272">
        <f t="shared" si="349"/>
        <v>230000</v>
      </c>
      <c r="I442" s="244">
        <f t="shared" si="349"/>
        <v>0</v>
      </c>
      <c r="J442" s="414">
        <f t="shared" si="349"/>
        <v>471706.9</v>
      </c>
      <c r="K442" s="272">
        <f t="shared" si="349"/>
        <v>590198</v>
      </c>
      <c r="L442" s="415">
        <f t="shared" si="349"/>
        <v>0</v>
      </c>
      <c r="M442" s="272">
        <f t="shared" ref="M442:O442" si="350">SUM(M444)</f>
        <v>595000</v>
      </c>
      <c r="N442" s="272">
        <f t="shared" si="350"/>
        <v>595000</v>
      </c>
      <c r="O442" s="244">
        <f t="shared" si="350"/>
        <v>0</v>
      </c>
      <c r="P442" s="216">
        <f t="shared" si="344"/>
        <v>123293.09999999998</v>
      </c>
      <c r="Q442" s="216">
        <f t="shared" si="345"/>
        <v>4802</v>
      </c>
      <c r="R442" s="216">
        <f t="shared" si="346"/>
        <v>0</v>
      </c>
      <c r="S442" s="414">
        <f t="shared" ref="S442:U442" si="351">SUM(S444)</f>
        <v>548634.9</v>
      </c>
      <c r="T442" s="272">
        <f t="shared" si="351"/>
        <v>548634.9</v>
      </c>
      <c r="U442" s="244">
        <f t="shared" si="351"/>
        <v>0</v>
      </c>
      <c r="V442" s="245">
        <f t="shared" ref="V442:X442" si="352">SUM(V444)</f>
        <v>507939.3</v>
      </c>
      <c r="W442" s="242">
        <f t="shared" si="352"/>
        <v>507939.3</v>
      </c>
      <c r="X442" s="271">
        <f t="shared" si="352"/>
        <v>0</v>
      </c>
      <c r="Y442" s="227"/>
    </row>
    <row r="443" spans="1:25" ht="20.25" customHeight="1" x14ac:dyDescent="0.25">
      <c r="A443" s="251"/>
      <c r="B443" s="220"/>
      <c r="C443" s="221"/>
      <c r="D443" s="222"/>
      <c r="E443" s="229" t="s">
        <v>5</v>
      </c>
      <c r="F443" s="230"/>
      <c r="G443" s="360"/>
      <c r="H443" s="291"/>
      <c r="I443" s="361"/>
      <c r="J443" s="419"/>
      <c r="K443" s="291"/>
      <c r="L443" s="400"/>
      <c r="M443" s="291"/>
      <c r="N443" s="291"/>
      <c r="O443" s="361"/>
      <c r="P443" s="216"/>
      <c r="Q443" s="216"/>
      <c r="R443" s="216"/>
      <c r="S443" s="419"/>
      <c r="T443" s="291"/>
      <c r="U443" s="361"/>
      <c r="V443" s="292"/>
      <c r="W443" s="165"/>
      <c r="X443" s="172"/>
      <c r="Y443" s="235"/>
    </row>
    <row r="444" spans="1:25" ht="29.25" customHeight="1" x14ac:dyDescent="0.25">
      <c r="A444" s="251">
        <v>3110</v>
      </c>
      <c r="B444" s="249" t="s">
        <v>235</v>
      </c>
      <c r="C444" s="249">
        <v>1</v>
      </c>
      <c r="D444" s="250">
        <v>0</v>
      </c>
      <c r="E444" s="325" t="s">
        <v>458</v>
      </c>
      <c r="F444" s="217"/>
      <c r="G444" s="260">
        <f t="shared" ref="G444:O444" si="353">SUM(G446)</f>
        <v>0</v>
      </c>
      <c r="H444" s="262">
        <f t="shared" si="353"/>
        <v>230000</v>
      </c>
      <c r="I444" s="233">
        <f t="shared" si="353"/>
        <v>0</v>
      </c>
      <c r="J444" s="411">
        <f t="shared" si="353"/>
        <v>471706.9</v>
      </c>
      <c r="K444" s="262">
        <f t="shared" si="353"/>
        <v>590198</v>
      </c>
      <c r="L444" s="375">
        <f t="shared" si="353"/>
        <v>0</v>
      </c>
      <c r="M444" s="262">
        <f t="shared" si="353"/>
        <v>595000</v>
      </c>
      <c r="N444" s="262">
        <f t="shared" si="353"/>
        <v>595000</v>
      </c>
      <c r="O444" s="233">
        <f t="shared" si="353"/>
        <v>0</v>
      </c>
      <c r="P444" s="216">
        <f t="shared" si="344"/>
        <v>123293.09999999998</v>
      </c>
      <c r="Q444" s="216">
        <f t="shared" si="345"/>
        <v>4802</v>
      </c>
      <c r="R444" s="216">
        <f t="shared" si="346"/>
        <v>0</v>
      </c>
      <c r="S444" s="411">
        <f t="shared" ref="S444:U444" si="354">SUM(S446)</f>
        <v>548634.9</v>
      </c>
      <c r="T444" s="262">
        <f t="shared" si="354"/>
        <v>548634.9</v>
      </c>
      <c r="U444" s="233">
        <f t="shared" si="354"/>
        <v>0</v>
      </c>
      <c r="V444" s="234">
        <f t="shared" ref="V444:X444" si="355">SUM(V446)</f>
        <v>507939.3</v>
      </c>
      <c r="W444" s="95">
        <f t="shared" si="355"/>
        <v>507939.3</v>
      </c>
      <c r="X444" s="231">
        <f t="shared" si="355"/>
        <v>0</v>
      </c>
      <c r="Y444" s="235"/>
    </row>
    <row r="445" spans="1:25" s="247" customFormat="1" ht="13.5" customHeight="1" thickBot="1" x14ac:dyDescent="0.3">
      <c r="A445" s="251"/>
      <c r="B445" s="220"/>
      <c r="C445" s="249"/>
      <c r="D445" s="250"/>
      <c r="E445" s="229" t="s">
        <v>189</v>
      </c>
      <c r="F445" s="230"/>
      <c r="G445" s="359"/>
      <c r="H445" s="280"/>
      <c r="I445" s="258"/>
      <c r="J445" s="283"/>
      <c r="K445" s="280"/>
      <c r="L445" s="408"/>
      <c r="M445" s="280"/>
      <c r="N445" s="280"/>
      <c r="O445" s="258"/>
      <c r="P445" s="216"/>
      <c r="Q445" s="216"/>
      <c r="R445" s="216"/>
      <c r="S445" s="283"/>
      <c r="T445" s="280"/>
      <c r="U445" s="258"/>
      <c r="V445" s="284"/>
      <c r="W445" s="3"/>
      <c r="X445" s="257"/>
      <c r="Y445" s="246"/>
    </row>
    <row r="446" spans="1:25" ht="58.5" customHeight="1" thickBot="1" x14ac:dyDescent="0.3">
      <c r="A446" s="251">
        <v>3112</v>
      </c>
      <c r="B446" s="253" t="s">
        <v>235</v>
      </c>
      <c r="C446" s="253">
        <v>1</v>
      </c>
      <c r="D446" s="254">
        <v>2</v>
      </c>
      <c r="E446" s="336" t="s">
        <v>236</v>
      </c>
      <c r="F446" s="217"/>
      <c r="G446" s="364">
        <f>SUM(H446:I446)-'1'!D135</f>
        <v>0</v>
      </c>
      <c r="H446" s="337">
        <v>230000</v>
      </c>
      <c r="I446" s="365">
        <f>I447</f>
        <v>0</v>
      </c>
      <c r="J446" s="423">
        <f>SUM(K446:L446)-'1'!G135</f>
        <v>471706.9</v>
      </c>
      <c r="K446" s="337">
        <v>590198</v>
      </c>
      <c r="L446" s="424">
        <f>L447</f>
        <v>0</v>
      </c>
      <c r="M446" s="423">
        <f>SUM(N446:O446)-'1'!J135</f>
        <v>595000</v>
      </c>
      <c r="N446" s="337">
        <v>595000</v>
      </c>
      <c r="O446" s="365">
        <f>O447</f>
        <v>0</v>
      </c>
      <c r="P446" s="216">
        <f t="shared" si="344"/>
        <v>123293.09999999998</v>
      </c>
      <c r="Q446" s="216">
        <f t="shared" si="345"/>
        <v>4802</v>
      </c>
      <c r="R446" s="216">
        <f t="shared" si="346"/>
        <v>0</v>
      </c>
      <c r="S446" s="423">
        <f>SUM(T446:U446)-'1'!P135</f>
        <v>548634.9</v>
      </c>
      <c r="T446" s="337">
        <v>548634.9</v>
      </c>
      <c r="U446" s="365">
        <f>U447</f>
        <v>0</v>
      </c>
      <c r="V446" s="338">
        <f>SUM(W446:X446)-'1'!S135</f>
        <v>507939.3</v>
      </c>
      <c r="W446" s="131">
        <v>507939.3</v>
      </c>
      <c r="X446" s="132">
        <f>X447</f>
        <v>0</v>
      </c>
      <c r="Y446" s="339" t="s">
        <v>596</v>
      </c>
    </row>
    <row r="447" spans="1:25" x14ac:dyDescent="0.25">
      <c r="A447" s="227"/>
      <c r="B447" s="249"/>
      <c r="C447" s="249"/>
      <c r="D447" s="249"/>
      <c r="E447" s="285" t="s">
        <v>584</v>
      </c>
      <c r="F447" s="217">
        <v>4891</v>
      </c>
      <c r="G447" s="360"/>
      <c r="H447" s="291">
        <v>230000</v>
      </c>
      <c r="I447" s="361"/>
      <c r="J447" s="419">
        <v>471706.9</v>
      </c>
      <c r="K447" s="291">
        <v>590198</v>
      </c>
      <c r="L447" s="400"/>
      <c r="M447" s="291">
        <v>595000</v>
      </c>
      <c r="N447" s="291">
        <v>595000</v>
      </c>
      <c r="O447" s="361"/>
      <c r="P447" s="216"/>
      <c r="Q447" s="216"/>
      <c r="R447" s="216"/>
      <c r="S447" s="419">
        <v>548634.9</v>
      </c>
      <c r="T447" s="291">
        <v>548634.9</v>
      </c>
      <c r="U447" s="361"/>
      <c r="V447" s="292"/>
      <c r="W447" s="165"/>
      <c r="X447" s="172"/>
      <c r="Y447" s="235"/>
    </row>
    <row r="448" spans="1:25" ht="16.5" thickBot="1" x14ac:dyDescent="0.3">
      <c r="A448" s="227"/>
      <c r="B448" s="249"/>
      <c r="C448" s="249"/>
      <c r="D448" s="249"/>
      <c r="E448" s="285"/>
      <c r="F448" s="217"/>
      <c r="G448" s="312"/>
      <c r="H448" s="276"/>
      <c r="I448" s="233"/>
      <c r="J448" s="275"/>
      <c r="K448" s="276"/>
      <c r="L448" s="375"/>
      <c r="M448" s="276"/>
      <c r="N448" s="276"/>
      <c r="O448" s="233"/>
      <c r="P448" s="216"/>
      <c r="Q448" s="216"/>
      <c r="R448" s="216"/>
      <c r="S448" s="275"/>
      <c r="T448" s="276"/>
      <c r="U448" s="233"/>
      <c r="V448" s="277"/>
      <c r="W448" s="111"/>
      <c r="X448" s="231"/>
      <c r="Y448" s="235"/>
    </row>
    <row r="449" spans="1:21" x14ac:dyDescent="0.25">
      <c r="B449" s="340"/>
      <c r="C449" s="341"/>
      <c r="D449" s="342"/>
    </row>
    <row r="450" spans="1:21" s="69" customFormat="1" ht="87" customHeight="1" x14ac:dyDescent="0.2">
      <c r="A450" s="496" t="s">
        <v>459</v>
      </c>
      <c r="B450" s="496"/>
      <c r="C450" s="496"/>
      <c r="D450" s="496"/>
      <c r="E450" s="496"/>
      <c r="F450" s="496"/>
      <c r="G450" s="496"/>
      <c r="H450" s="496"/>
      <c r="I450" s="496"/>
      <c r="J450" s="343"/>
      <c r="K450" s="343"/>
      <c r="L450" s="343"/>
      <c r="M450" s="343"/>
      <c r="N450" s="343"/>
      <c r="O450" s="343"/>
      <c r="P450" s="343"/>
      <c r="Q450" s="343"/>
      <c r="R450" s="343"/>
      <c r="S450" s="447"/>
      <c r="T450" s="447"/>
      <c r="U450" s="447"/>
    </row>
    <row r="451" spans="1:21" s="69" customFormat="1" ht="22.5" customHeight="1" x14ac:dyDescent="0.2">
      <c r="A451" s="344" t="s">
        <v>628</v>
      </c>
      <c r="B451" s="345"/>
      <c r="C451" s="345"/>
      <c r="D451" s="345"/>
      <c r="E451" s="345"/>
      <c r="F451" s="345"/>
      <c r="G451" s="346"/>
      <c r="H451" s="346"/>
      <c r="I451" s="346"/>
      <c r="J451" s="346"/>
      <c r="K451" s="343"/>
      <c r="L451" s="343"/>
      <c r="M451" s="343"/>
      <c r="N451" s="343"/>
      <c r="O451" s="343"/>
      <c r="P451" s="343"/>
      <c r="Q451" s="343"/>
      <c r="R451" s="343"/>
      <c r="S451" s="447"/>
      <c r="T451" s="447"/>
      <c r="U451" s="447"/>
    </row>
  </sheetData>
  <protectedRanges>
    <protectedRange sqref="H445:I448 H440:I441 K445:L448 W445:X448 K440:L441 W440:X441 N445:O448 G443:O443 N440:O441 G439:O439 T445:U448 S443:X443 S439:X439 T440:U441" name="Range24"/>
    <protectedRange sqref="H422:I422 H417:I419 H424:I425 K422:L422 K417:L419 K424:L425 W422:X422 W417:X419 W424:X425 N422:O422 N417:O419 N424:O425 G421:O421 G416:O416 S421:X421 T422:U422 T417:U419 T424:U425 S416:X416" name="Range22"/>
    <protectedRange sqref="H379:I380 H396:I396 K379:L380 K396:L396 W379:X380 W396:X396 K383:L384 W383:X384 W387:X393 K387:L393 H387:I393 H383:I384 N379:O380 N396:O396 G395:O395 G386:O386 N383:O384 G382:O382 N387:O393 S395:X395 T379:U380 T396:U396 S386:X386 T383:U384 S382:X382 T387:U393" name="Range20"/>
    <protectedRange sqref="H353:I355 H358:I358 H362:I362 K353:L355 K358:L358 K362:L362 W353:X355 W358:X358 W362:X362 N353:O355 N358:O358 N362:O362 G357:O357 G352:O352 G360:O360 T353:U355 T358:U358 S357:X357 S352:X352 S360:X360 T362:U362" name="Range18"/>
    <protectedRange sqref="G317:O317 G319:O319 S317:X317 S319:X319" name="Range16"/>
    <protectedRange sqref="H244:I244 H258:I258 H247:I250 H255:I255 H260:I260 K258:L258 K255:L255 K260:L260 W258:X258 W255:X255 W260:X260 K244:L244 K247:L250 W244:X244 W247:X250 N258:O258 N255:O255 N260:O260 G257:O257 G252:O252 G254:O254 N244:O244 N247:O250 G243:O243 G246:O246 T258:U258 S257:X257 T255:U255 T260:U260 S252:X252 S254:X254 T244:U244 S243:X243 S246:X246 T247:U250" name="Range12"/>
    <protectedRange sqref="H223:I223 H215:I220 K223:L223 K215:L220 W223:X223 W215:X220 G225:O225 N223:O223 N215:O220 G222:O222 S225:X225 T223:U223 S222:X222 T215:U220" name="Range10"/>
    <protectedRange sqref="H187:I189 K187:L189 W187:X189 N187:O188 G186:O186 T187:U189 S186:X186" name="Range8"/>
    <protectedRange sqref="H136:I136 H139:I139 H142:I142 H145:I145 H150:I150 K150:L150 W150:X150 K136:L136 K139:L139 K142:L142 K145:L145 W136:X136 W139:X139 W142:X142 W145:X145 N150:O150 G149:O149 G147:O147 N136:O136 N139:O139 N142:O142 N145:O145 G144:O144 G141:O141 G138:O138 G135:O135 T150:U150 S149:X149 S147:X147 T136:U136 T139:U139 T142:U142 T145:U145 S144:X144 S141:X141 S138:X138 S135:X135" name="Range6"/>
    <protectedRange sqref="H105:I107 H110:I110 H116 H98:I99 H112:I113 K110:L110 K116 K112:L113 W110:X110 W116 W112:X113 K98:L99 W98:X99 K105:L107 W105:X107 N110:O110 N116 N112:O113 G109:O109 G104:O104 G102:O102 G115:O115 N98:O99 G100:O100 N105:O107 T110:U110 T116 S109:X109 S104:X104 S102:X102 S115:X115 T112:U113 S100:X100 T98:U99 T105:U107" name="Range4"/>
    <protectedRange sqref="H47:I48 A40:D42 D16:D39 K47:L48 K51:L61 Y40:IV42 W47:X48 G12:L12 X12 F40:F42 H40:I44 I39 K15:L44 H16:I38 H51:I61 W51:X61 W15:X44 I15 N47:O48 G50:O50 G46:O46 G14:O14 O12 N51:O61 T47:U48 S50:X50 S46:X46 S14:X14 U12 T51:U61 T15:U44 N15:O44 M36" name="Range2"/>
    <protectedRange sqref="H64:I64 H67:I67 H92:I92 H85:I86 H87 H84 H88:I89 H97:I98 K64:L64 K67:L67 K92:L92 K85:L86 K87 K84 K88:L89 K97:L98 W64:X64 W67:X67 W92:X92 W85:X86 W87 W84 W88:X89 W97:X98 H70:I83 K70:L83 W70:X83 N64:O64 N67:O67 N92:O92 N85:O86 N87 N84 N88:O89 N97:O98 G91:O91 G66:O66 G63:O63 G69:O69 G96:O96 G94:O94 N70:O83 T64:U64 T67:U67 T92:U92 S91:X91 S66:X66 S63:X63 S69:X69 T85:U86 S96:X96 T87 T84 T88:U89 T97:U98 S94:X94 T70:U83" name="Range3"/>
    <protectedRange sqref="H119:I119 H124:I126 H129:I129 H132:I133 H116:I116 K124:L126 K129:L129 K132:L133 W124:X126 W129:X129 W132:X133 K119:L119 K116:L116 W119:X119 W116:X116 N124:O126 N129:O129 N132:O133 G131:O131 G128:O128 G123:O123 G135:O135 G121:O121 N119:O119 N116:O116 G118:O118 T124:U126 T129:U129 T132:U133 S131:X131 S128:X128 S123:X123 S135:X135 S121:X121 T119:U119 S118:X118 T116:U116" name="Range5"/>
    <protectedRange sqref="H151:I151 H166 H176:I177 H181:I184 K151:L151 K166 W151:X151 W166 K181:L184 H167:I174 K153:L165 H153:I165 W176:X176 W175 W153:X165 K167:L174 W167:X174 K176:L178 W178:X183 N151:O151 N166 N165:O165 O156:O164 N156:N163 N176:O176 N175 N153:O155 N167:O174 N178:O183 T151:U151 T166 T176:U176 T175 T153:U165 T167:U174 T178:U183" name="Range7"/>
    <protectedRange sqref="H205:I205 H208:I211 H214:I214 K205:L205 K208:L211 K214:L214 W205:X205 W208:X211 W214:X214 N205:O205 N208:O211 N214:O214 G213:O213 G207:O207 G204:O204 T205:U205 T208:U211 T214:U214 S213:X213 S207:X207 S204:X204" name="Range9"/>
    <protectedRange sqref="H229:I232 H241:I241 H238:I238 H235:I235 K229:L232 K241:L241 K238:L238 K235:L235 W241:X241 W238:X238 W235:X235 W229:X232 N241:O241 N238:O238 N235:O235 G237:O237 G240:O240 G227:O227 G234:O234 N229:O232 T241:U241 T238:U238 S237:X237 T235:U235 S240:X240 S227:X227 S234:X234 T229:U232" name="Range11"/>
    <protectedRange sqref="H279:I279 H267:I276 H261:I264 K279:L279 W279:X279 K261:L264 W261:X264 K267:L276 W267:X276 K282:L286 H282:I286 W282:X286 N279:O279 G278:O278 G260:O260 G266:O266 G281:O281 N261:O264 N267:O276 N282:O286 T279:U279 S278:X278 S260:X260 S266:X266 S281:X281 T261:U264 T267:U276 T282:U286" name="Range13"/>
    <protectedRange sqref="H347:I350 H337:I344 H326:I326 H328:I330 K347:L350 K326:L326 K328:L330 W347:X350 W326:X326 W328:X330 K337:L344 P342:R342 W337:X344 N347:O350 N326:O326 N328:O330 G346:O346 N337:O344 S346:X346 T347:U350 T326:U326 T328:U330 T337:U344" name="Range17"/>
    <protectedRange sqref="H375:I376 H368:I372 K375:L376 K368:L372 W375:X376 W368:X372 N375:O376 N368:O372 G366:O366 G374:O374 G378:O378 G364:O364 S366:X366 T375:U376 S374:X374 S378:X378 S364:X364 T368:U372" name="Range19"/>
    <protectedRange sqref="H399:I399 H410:I411 H414:I414 H403:I405 K410:L411 K414:L414 W410:X411 W414:X414 K399:L399 K403:L405 W399:X399 W403:X405 N410:O411 N414:O414 G413:O413 G409:O409 G407:O407 G416:O416 N399:O399 N403:O405 G398:O398 G401:O401 T410:U411 T414:U414 S413:X413 S409:X409 S407:X407 S416:X416 T399:U399 S398:X398 S401:X401 T403:U405" name="Range21"/>
    <protectedRange sqref="H428:I428 H436:I436 H431:I433 K428:L428 K436:L436 K431:L433 W428:X428 W436:X436 W431:X433 N428:O428 N436:O436 N431:O433 G437:O437 G435:O435 G427:O427 G430:O430 T428:U428 T436:U436 S437:X437 S435:X435 S427:X427 T431:U433 S430:X430" name="Range23"/>
    <protectedRange sqref="I5" name="Range25_1"/>
  </protectedRanges>
  <mergeCells count="29">
    <mergeCell ref="A450:I450"/>
    <mergeCell ref="G7:G8"/>
    <mergeCell ref="H7:I7"/>
    <mergeCell ref="A4:Y4"/>
    <mergeCell ref="F6:F8"/>
    <mergeCell ref="A6:A8"/>
    <mergeCell ref="B6:B8"/>
    <mergeCell ref="C6:C8"/>
    <mergeCell ref="D6:D8"/>
    <mergeCell ref="Y7:Y8"/>
    <mergeCell ref="P7:P8"/>
    <mergeCell ref="Q7:R7"/>
    <mergeCell ref="E6:E8"/>
    <mergeCell ref="G6:I6"/>
    <mergeCell ref="J6:L6"/>
    <mergeCell ref="X1:Y1"/>
    <mergeCell ref="V2:Y2"/>
    <mergeCell ref="W7:X7"/>
    <mergeCell ref="V6:X6"/>
    <mergeCell ref="J7:J8"/>
    <mergeCell ref="K7:L7"/>
    <mergeCell ref="M7:M8"/>
    <mergeCell ref="N7:O7"/>
    <mergeCell ref="S7:S8"/>
    <mergeCell ref="T7:U7"/>
    <mergeCell ref="M6:O6"/>
    <mergeCell ref="P6:R6"/>
    <mergeCell ref="S6:U6"/>
    <mergeCell ref="V7:V8"/>
  </mergeCells>
  <pageMargins left="0" right="0" top="0.19685039370078741" bottom="0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</cp:lastModifiedBy>
  <cp:lastPrinted>2024-05-30T13:31:28Z</cp:lastPrinted>
  <dcterms:created xsi:type="dcterms:W3CDTF">2022-06-16T10:33:45Z</dcterms:created>
  <dcterms:modified xsi:type="dcterms:W3CDTF">2025-07-15T07:27:37Z</dcterms:modified>
</cp:coreProperties>
</file>